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Password="9977" lockStructure="1"/>
  <bookViews>
    <workbookView xWindow="0" yWindow="0" windowWidth="23040" windowHeight="9045" tabRatio="746" firstSheet="1" activeTab="1"/>
  </bookViews>
  <sheets>
    <sheet name="Dashboard" sheetId="16" state="hidden" r:id="rId1"/>
    <sheet name="BS" sheetId="6" r:id="rId2"/>
    <sheet name="PL by Month" sheetId="5" r:id="rId3"/>
    <sheet name="Rolling 12" sheetId="8" r:id="rId4"/>
    <sheet name="CF" sheetId="7" r:id="rId5"/>
    <sheet name="Rolling 12 Graph" sheetId="23" r:id="rId6"/>
    <sheet name="NI vs CF" sheetId="24" r:id="rId7"/>
    <sheet name="LER Graph" sheetId="25" state="hidden" r:id="rId8"/>
    <sheet name="KPI" sheetId="9" state="hidden" r:id="rId9"/>
  </sheets>
  <definedNames>
    <definedName name="_xlnm.Print_Titles" localSheetId="1">BS!$A:$A</definedName>
    <definedName name="_xlnm.Print_Titles" localSheetId="4">CF!$A:$A</definedName>
    <definedName name="_xlnm.Print_Titles" localSheetId="2">'PL by Month'!$A:$A</definedName>
    <definedName name="_xlnm.Print_Titles" localSheetId="3">'Rolling 12'!$A:$A</definedName>
  </definedNames>
  <calcPr calcId="145621"/>
</workbook>
</file>

<file path=xl/calcChain.xml><?xml version="1.0" encoding="utf-8"?>
<calcChain xmlns="http://schemas.openxmlformats.org/spreadsheetml/2006/main">
  <c r="A4" i="7" l="1"/>
  <c r="A4" i="8"/>
  <c r="A4" i="5"/>
  <c r="A1" i="7"/>
  <c r="A1" i="8"/>
  <c r="A1" i="5"/>
  <c r="AQ46" i="6"/>
  <c r="AL46" i="6"/>
  <c r="AM46" i="6" s="1"/>
  <c r="AN46" i="6" s="1"/>
  <c r="AO46" i="6" s="1"/>
  <c r="AP46" i="6" s="1"/>
  <c r="AR46" i="6" s="1"/>
  <c r="AS46" i="6" s="1"/>
  <c r="AT46" i="6" s="1"/>
  <c r="AK46" i="6"/>
  <c r="AI15" i="6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B24" i="7"/>
  <c r="AI30" i="7"/>
  <c r="AJ30" i="7"/>
  <c r="AK30" i="7"/>
  <c r="AL30" i="7"/>
  <c r="AM30" i="7"/>
  <c r="AN30" i="7"/>
  <c r="AO30" i="7"/>
  <c r="AP30" i="7"/>
  <c r="AQ30" i="7"/>
  <c r="AR30" i="7"/>
  <c r="AS30" i="7"/>
  <c r="AT30" i="7"/>
  <c r="AJ46" i="6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U30" i="7"/>
  <c r="V30" i="7"/>
  <c r="W30" i="7"/>
  <c r="X30" i="7"/>
  <c r="Y30" i="7"/>
  <c r="Z30" i="7"/>
  <c r="AA30" i="7"/>
  <c r="AB30" i="7"/>
  <c r="AC30" i="7"/>
  <c r="AD30" i="7"/>
  <c r="AE30" i="7"/>
  <c r="AF30" i="7"/>
  <c r="AG30" i="7"/>
  <c r="AH30" i="7"/>
  <c r="AH55" i="6"/>
  <c r="AL31" i="7" l="1"/>
  <c r="AK31" i="7"/>
  <c r="AJ31" i="7"/>
  <c r="B45" i="6"/>
  <c r="AM31" i="7" l="1"/>
  <c r="AH32" i="5"/>
  <c r="AH12" i="7" s="1"/>
  <c r="AG32" i="5"/>
  <c r="AF32" i="5"/>
  <c r="AF12" i="7" s="1"/>
  <c r="AE32" i="5"/>
  <c r="AD32" i="5"/>
  <c r="AD12" i="7" s="1"/>
  <c r="AC32" i="5"/>
  <c r="AB32" i="5"/>
  <c r="AB12" i="7" s="1"/>
  <c r="AA32" i="5"/>
  <c r="AA12" i="7" s="1"/>
  <c r="Z32" i="5"/>
  <c r="Z12" i="7" s="1"/>
  <c r="Y32" i="5"/>
  <c r="X32" i="5"/>
  <c r="X12" i="7" s="1"/>
  <c r="W32" i="5"/>
  <c r="V32" i="5"/>
  <c r="V12" i="7" s="1"/>
  <c r="U32" i="5"/>
  <c r="T32" i="5"/>
  <c r="T12" i="7" s="1"/>
  <c r="S32" i="5"/>
  <c r="S12" i="7" s="1"/>
  <c r="R32" i="5"/>
  <c r="R12" i="7" s="1"/>
  <c r="Q32" i="5"/>
  <c r="P32" i="5"/>
  <c r="P12" i="7" s="1"/>
  <c r="O32" i="5"/>
  <c r="N32" i="5"/>
  <c r="N12" i="7" s="1"/>
  <c r="M32" i="5"/>
  <c r="L32" i="5"/>
  <c r="L12" i="7" s="1"/>
  <c r="K32" i="5"/>
  <c r="K12" i="7" s="1"/>
  <c r="J32" i="5"/>
  <c r="J12" i="7" s="1"/>
  <c r="I32" i="5"/>
  <c r="H32" i="5"/>
  <c r="H12" i="7" s="1"/>
  <c r="G32" i="5"/>
  <c r="F32" i="5"/>
  <c r="F12" i="7" s="1"/>
  <c r="E32" i="5"/>
  <c r="D32" i="5"/>
  <c r="D12" i="7" s="1"/>
  <c r="C32" i="5"/>
  <c r="B32" i="5"/>
  <c r="B16" i="6" s="1"/>
  <c r="E12" i="7"/>
  <c r="G12" i="7"/>
  <c r="I12" i="7"/>
  <c r="M12" i="7"/>
  <c r="O12" i="7"/>
  <c r="Q12" i="7"/>
  <c r="U12" i="7"/>
  <c r="W12" i="7"/>
  <c r="Y12" i="7"/>
  <c r="AC12" i="7"/>
  <c r="AE12" i="7"/>
  <c r="AG12" i="7"/>
  <c r="C16" i="6" l="1"/>
  <c r="D16" i="6" s="1"/>
  <c r="E16" i="6" s="1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C12" i="7"/>
  <c r="B12" i="7"/>
  <c r="AN31" i="7"/>
  <c r="Q16" i="6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AB16" i="6" s="1"/>
  <c r="AC16" i="6" s="1"/>
  <c r="AD16" i="6" s="1"/>
  <c r="AE16" i="6" s="1"/>
  <c r="AF16" i="6" s="1"/>
  <c r="AG16" i="6" s="1"/>
  <c r="AH16" i="6" s="1"/>
  <c r="C14" i="7"/>
  <c r="AO31" i="7" l="1"/>
  <c r="AP31" i="7" l="1"/>
  <c r="AH46" i="5"/>
  <c r="AG46" i="5"/>
  <c r="AF46" i="5"/>
  <c r="AE46" i="5"/>
  <c r="AD46" i="5"/>
  <c r="AC46" i="5"/>
  <c r="AB46" i="5"/>
  <c r="AA46" i="5"/>
  <c r="Z46" i="5"/>
  <c r="AQ31" i="7" l="1"/>
  <c r="B34" i="5"/>
  <c r="B35" i="5" s="1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46" i="5"/>
  <c r="B47" i="5" s="1"/>
  <c r="AR31" i="7" l="1"/>
  <c r="J21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AI24" i="5"/>
  <c r="AI21" i="5"/>
  <c r="AT31" i="7" l="1"/>
  <c r="AS31" i="7"/>
  <c r="AI23" i="5"/>
  <c r="AT42" i="8" l="1"/>
  <c r="AS42" i="8"/>
  <c r="AR42" i="8"/>
  <c r="AQ42" i="8"/>
  <c r="AP42" i="8"/>
  <c r="AO42" i="8"/>
  <c r="AN42" i="8"/>
  <c r="AM42" i="8"/>
  <c r="AL42" i="8"/>
  <c r="AK42" i="8"/>
  <c r="AJ42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B12" i="16" l="1"/>
  <c r="E32" i="8" l="1"/>
  <c r="AH18" i="6" l="1"/>
  <c r="K27" i="9"/>
  <c r="L27" i="9"/>
  <c r="M27" i="9"/>
  <c r="K28" i="9"/>
  <c r="L28" i="9"/>
  <c r="M28" i="9"/>
  <c r="K29" i="9"/>
  <c r="L29" i="9"/>
  <c r="M29" i="9"/>
  <c r="B16" i="7"/>
  <c r="B15" i="7"/>
  <c r="B14" i="7"/>
  <c r="B30" i="7"/>
  <c r="B29" i="7"/>
  <c r="B19" i="7"/>
  <c r="B18" i="7"/>
  <c r="B17" i="7"/>
  <c r="B18" i="6"/>
  <c r="C18" i="6"/>
  <c r="D18" i="6"/>
  <c r="B23" i="6"/>
  <c r="C23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B35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B40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2" i="16"/>
  <c r="B33" i="7" l="1"/>
  <c r="F18" i="6"/>
  <c r="E18" i="6"/>
  <c r="K18" i="6"/>
  <c r="G18" i="6"/>
  <c r="O18" i="6"/>
  <c r="AA18" i="6"/>
  <c r="T18" i="6"/>
  <c r="Y18" i="6"/>
  <c r="R18" i="6"/>
  <c r="N18" i="6"/>
  <c r="J18" i="6"/>
  <c r="AE18" i="6"/>
  <c r="V18" i="6"/>
  <c r="Q18" i="6"/>
  <c r="M18" i="6"/>
  <c r="I18" i="6"/>
  <c r="AC18" i="6"/>
  <c r="U18" i="6"/>
  <c r="P18" i="6"/>
  <c r="L18" i="6"/>
  <c r="H18" i="6"/>
  <c r="AD18" i="6"/>
  <c r="Z18" i="6"/>
  <c r="AG18" i="6"/>
  <c r="AB18" i="6"/>
  <c r="W18" i="6"/>
  <c r="S18" i="6"/>
  <c r="AF18" i="6"/>
  <c r="X18" i="6"/>
  <c r="Z42" i="6"/>
  <c r="J42" i="6"/>
  <c r="U42" i="6"/>
  <c r="E42" i="6"/>
  <c r="AH42" i="6"/>
  <c r="R42" i="6"/>
  <c r="B42" i="6"/>
  <c r="AC42" i="6"/>
  <c r="M42" i="6"/>
  <c r="AG42" i="6"/>
  <c r="Y42" i="6"/>
  <c r="Q42" i="6"/>
  <c r="I42" i="6"/>
  <c r="AD42" i="6"/>
  <c r="V42" i="6"/>
  <c r="N42" i="6"/>
  <c r="F42" i="6"/>
  <c r="X42" i="6"/>
  <c r="AB42" i="6"/>
  <c r="T42" i="6"/>
  <c r="P42" i="6"/>
  <c r="L42" i="6"/>
  <c r="H42" i="6"/>
  <c r="D42" i="6"/>
  <c r="AF42" i="6"/>
  <c r="AE42" i="6"/>
  <c r="W42" i="6"/>
  <c r="S42" i="6"/>
  <c r="O42" i="6"/>
  <c r="K42" i="6"/>
  <c r="G42" i="6"/>
  <c r="AA42" i="6"/>
  <c r="C42" i="6"/>
  <c r="AJ3" i="5" l="1"/>
  <c r="AK3" i="5" s="1"/>
  <c r="C24" i="7"/>
  <c r="AH29" i="7"/>
  <c r="AH19" i="7"/>
  <c r="AH18" i="7"/>
  <c r="AH17" i="7"/>
  <c r="AH16" i="7"/>
  <c r="AH15" i="7"/>
  <c r="AH14" i="7"/>
  <c r="AG29" i="7"/>
  <c r="AG19" i="7"/>
  <c r="AG18" i="7"/>
  <c r="AG17" i="7"/>
  <c r="AG16" i="7"/>
  <c r="AG15" i="7"/>
  <c r="AG14" i="7"/>
  <c r="AF29" i="7"/>
  <c r="AF19" i="7"/>
  <c r="AF18" i="7"/>
  <c r="AF17" i="7"/>
  <c r="AF16" i="7"/>
  <c r="AF15" i="7"/>
  <c r="AF14" i="7"/>
  <c r="AD42" i="7"/>
  <c r="AS5" i="8"/>
  <c r="AC42" i="7"/>
  <c r="AB42" i="7"/>
  <c r="AB19" i="7"/>
  <c r="AA42" i="7"/>
  <c r="AL5" i="6"/>
  <c r="AL6" i="7" s="1"/>
  <c r="AK9" i="9" s="1"/>
  <c r="AP5" i="6"/>
  <c r="AP6" i="7" s="1"/>
  <c r="AO9" i="9" s="1"/>
  <c r="AR5" i="6"/>
  <c r="AR6" i="7" s="1"/>
  <c r="AQ9" i="9" s="1"/>
  <c r="AJ5" i="6"/>
  <c r="AJ6" i="7" s="1"/>
  <c r="AI9" i="9" s="1"/>
  <c r="AK5" i="6"/>
  <c r="AK6" i="7" s="1"/>
  <c r="AJ9" i="9" s="1"/>
  <c r="AM5" i="6"/>
  <c r="AM6" i="7" s="1"/>
  <c r="AL9" i="9" s="1"/>
  <c r="AN5" i="6"/>
  <c r="AN6" i="7" s="1"/>
  <c r="AM9" i="9" s="1"/>
  <c r="AO5" i="6"/>
  <c r="AO6" i="7" s="1"/>
  <c r="AN9" i="9" s="1"/>
  <c r="AQ5" i="6"/>
  <c r="AQ6" i="7" s="1"/>
  <c r="AP9" i="9" s="1"/>
  <c r="AS5" i="6"/>
  <c r="AS6" i="7" s="1"/>
  <c r="AR9" i="9" s="1"/>
  <c r="AT5" i="6"/>
  <c r="AT6" i="7" s="1"/>
  <c r="AS9" i="9" s="1"/>
  <c r="AI5" i="6"/>
  <c r="AI6" i="7" s="1"/>
  <c r="AH9" i="9" s="1"/>
  <c r="AI5" i="8"/>
  <c r="AI15" i="9" s="1"/>
  <c r="AJ5" i="8"/>
  <c r="AJ15" i="9" s="1"/>
  <c r="AK5" i="8"/>
  <c r="AK15" i="9" s="1"/>
  <c r="AL5" i="8"/>
  <c r="AL15" i="9" s="1"/>
  <c r="AM5" i="8"/>
  <c r="AM15" i="9" s="1"/>
  <c r="AN5" i="8"/>
  <c r="AN15" i="9" s="1"/>
  <c r="AO5" i="8"/>
  <c r="AP5" i="8"/>
  <c r="AP15" i="9" s="1"/>
  <c r="AQ5" i="8"/>
  <c r="AQ15" i="9" s="1"/>
  <c r="AR5" i="8"/>
  <c r="AR15" i="9" s="1"/>
  <c r="AT5" i="8"/>
  <c r="AT15" i="9" s="1"/>
  <c r="Z42" i="7"/>
  <c r="X42" i="7"/>
  <c r="U42" i="7"/>
  <c r="U17" i="7"/>
  <c r="C43" i="7"/>
  <c r="D43" i="7" s="1"/>
  <c r="E43" i="7" s="1"/>
  <c r="F43" i="7" s="1"/>
  <c r="G43" i="7" s="1"/>
  <c r="H43" i="7" s="1"/>
  <c r="I43" i="7" s="1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T42" i="7"/>
  <c r="S42" i="7"/>
  <c r="D42" i="7"/>
  <c r="G42" i="7"/>
  <c r="J42" i="7"/>
  <c r="L42" i="7"/>
  <c r="P42" i="7"/>
  <c r="R42" i="7"/>
  <c r="B5" i="6"/>
  <c r="B6" i="7" s="1"/>
  <c r="C5" i="6"/>
  <c r="C6" i="7" s="1"/>
  <c r="B9" i="9" s="1"/>
  <c r="D5" i="6"/>
  <c r="D6" i="7" s="1"/>
  <c r="C9" i="9" s="1"/>
  <c r="E5" i="6"/>
  <c r="E6" i="7" s="1"/>
  <c r="D9" i="9" s="1"/>
  <c r="F5" i="6"/>
  <c r="F6" i="7" s="1"/>
  <c r="E9" i="9" s="1"/>
  <c r="G5" i="6"/>
  <c r="G6" i="7" s="1"/>
  <c r="F9" i="9" s="1"/>
  <c r="H5" i="6"/>
  <c r="H6" i="7" s="1"/>
  <c r="G9" i="9" s="1"/>
  <c r="I5" i="6"/>
  <c r="I6" i="7" s="1"/>
  <c r="H9" i="9" s="1"/>
  <c r="J5" i="6"/>
  <c r="J6" i="7" s="1"/>
  <c r="I9" i="9" s="1"/>
  <c r="K5" i="6"/>
  <c r="K6" i="7" s="1"/>
  <c r="J9" i="9" s="1"/>
  <c r="L5" i="6"/>
  <c r="L6" i="7" s="1"/>
  <c r="K9" i="9" s="1"/>
  <c r="M5" i="6"/>
  <c r="M6" i="7" s="1"/>
  <c r="L9" i="9" s="1"/>
  <c r="N5" i="6"/>
  <c r="N6" i="7" s="1"/>
  <c r="M9" i="9" s="1"/>
  <c r="O5" i="6"/>
  <c r="O6" i="7" s="1"/>
  <c r="N9" i="9" s="1"/>
  <c r="P5" i="6"/>
  <c r="P6" i="7" s="1"/>
  <c r="O9" i="9" s="1"/>
  <c r="Q5" i="6"/>
  <c r="Q6" i="7" s="1"/>
  <c r="P9" i="9" s="1"/>
  <c r="R5" i="6"/>
  <c r="R6" i="7" s="1"/>
  <c r="Q9" i="9" s="1"/>
  <c r="S5" i="6"/>
  <c r="S6" i="7" s="1"/>
  <c r="R9" i="9" s="1"/>
  <c r="T5" i="6"/>
  <c r="T6" i="7" s="1"/>
  <c r="S9" i="9" s="1"/>
  <c r="U5" i="6"/>
  <c r="U6" i="7" s="1"/>
  <c r="T9" i="9" s="1"/>
  <c r="V5" i="6"/>
  <c r="V6" i="7" s="1"/>
  <c r="U9" i="9" s="1"/>
  <c r="W5" i="6"/>
  <c r="W6" i="7" s="1"/>
  <c r="V9" i="9" s="1"/>
  <c r="X5" i="6"/>
  <c r="X6" i="7" s="1"/>
  <c r="W9" i="9" s="1"/>
  <c r="Y5" i="6"/>
  <c r="Y6" i="7" s="1"/>
  <c r="X9" i="9" s="1"/>
  <c r="Z5" i="6"/>
  <c r="Z6" i="7" s="1"/>
  <c r="Y9" i="9" s="1"/>
  <c r="AA5" i="6"/>
  <c r="AA6" i="7" s="1"/>
  <c r="Z9" i="9" s="1"/>
  <c r="AB5" i="6"/>
  <c r="AB6" i="7" s="1"/>
  <c r="AA9" i="9" s="1"/>
  <c r="AC5" i="6"/>
  <c r="AC6" i="7" s="1"/>
  <c r="AB9" i="9" s="1"/>
  <c r="AD5" i="6"/>
  <c r="AD6" i="7" s="1"/>
  <c r="AC9" i="9" s="1"/>
  <c r="AE5" i="6"/>
  <c r="AE6" i="7" s="1"/>
  <c r="AD9" i="9" s="1"/>
  <c r="AF5" i="6"/>
  <c r="AF6" i="7" s="1"/>
  <c r="AE9" i="9" s="1"/>
  <c r="AG5" i="6"/>
  <c r="AG6" i="7" s="1"/>
  <c r="AF9" i="9" s="1"/>
  <c r="AH5" i="6"/>
  <c r="AH6" i="7" s="1"/>
  <c r="AG9" i="9" s="1"/>
  <c r="G16" i="7"/>
  <c r="H18" i="7"/>
  <c r="I15" i="7"/>
  <c r="J19" i="7"/>
  <c r="L15" i="7"/>
  <c r="B5" i="8"/>
  <c r="B2" i="9" s="1"/>
  <c r="C5" i="8"/>
  <c r="C2" i="9" s="1"/>
  <c r="D5" i="8"/>
  <c r="D15" i="9" s="1"/>
  <c r="E5" i="8"/>
  <c r="E15" i="9" s="1"/>
  <c r="F5" i="8"/>
  <c r="F2" i="9" s="1"/>
  <c r="G5" i="8"/>
  <c r="G15" i="9" s="1"/>
  <c r="H5" i="8"/>
  <c r="H2" i="9" s="1"/>
  <c r="I5" i="8"/>
  <c r="I2" i="9" s="1"/>
  <c r="J5" i="8"/>
  <c r="J15" i="9" s="1"/>
  <c r="K5" i="8"/>
  <c r="K2" i="9" s="1"/>
  <c r="L5" i="8"/>
  <c r="L2" i="9" s="1"/>
  <c r="M5" i="8"/>
  <c r="M15" i="9" s="1"/>
  <c r="N5" i="8"/>
  <c r="N2" i="9" s="1"/>
  <c r="O5" i="8"/>
  <c r="O15" i="9" s="1"/>
  <c r="P5" i="8"/>
  <c r="Q5" i="8"/>
  <c r="Q2" i="9" s="1"/>
  <c r="R5" i="8"/>
  <c r="R2" i="9" s="1"/>
  <c r="S5" i="8"/>
  <c r="S2" i="9" s="1"/>
  <c r="T5" i="8"/>
  <c r="T15" i="9" s="1"/>
  <c r="U5" i="8"/>
  <c r="U15" i="9" s="1"/>
  <c r="V5" i="8"/>
  <c r="V15" i="9" s="1"/>
  <c r="W5" i="8"/>
  <c r="W2" i="9" s="1"/>
  <c r="X5" i="8"/>
  <c r="X2" i="9" s="1"/>
  <c r="Y5" i="8"/>
  <c r="Y2" i="9" s="1"/>
  <c r="Z5" i="8"/>
  <c r="Z15" i="9" s="1"/>
  <c r="AA5" i="8"/>
  <c r="AA15" i="9" s="1"/>
  <c r="AB5" i="8"/>
  <c r="AB15" i="9" s="1"/>
  <c r="AC5" i="8"/>
  <c r="AC2" i="9" s="1"/>
  <c r="AD5" i="8"/>
  <c r="AD15" i="9" s="1"/>
  <c r="AE5" i="8"/>
  <c r="AE2" i="9" s="1"/>
  <c r="AF5" i="8"/>
  <c r="AG5" i="8"/>
  <c r="AG2" i="9" s="1"/>
  <c r="AH5" i="8"/>
  <c r="AH2" i="9" s="1"/>
  <c r="P29" i="7"/>
  <c r="P30" i="7"/>
  <c r="A3" i="6"/>
  <c r="AG15" i="9"/>
  <c r="AF42" i="7"/>
  <c r="Z15" i="7"/>
  <c r="W29" i="7"/>
  <c r="X19" i="7"/>
  <c r="X16" i="7"/>
  <c r="AC17" i="7"/>
  <c r="AA18" i="7"/>
  <c r="AB14" i="7"/>
  <c r="AA29" i="7"/>
  <c r="Z18" i="7"/>
  <c r="Z16" i="7"/>
  <c r="Y17" i="7"/>
  <c r="Z14" i="7"/>
  <c r="X15" i="7"/>
  <c r="W16" i="7"/>
  <c r="W19" i="7"/>
  <c r="U29" i="7"/>
  <c r="X14" i="7"/>
  <c r="V18" i="7"/>
  <c r="T17" i="7"/>
  <c r="V42" i="7"/>
  <c r="T29" i="7"/>
  <c r="V15" i="7"/>
  <c r="V17" i="7"/>
  <c r="V29" i="7"/>
  <c r="V19" i="7"/>
  <c r="R15" i="7"/>
  <c r="W17" i="7"/>
  <c r="W14" i="7"/>
  <c r="W15" i="7"/>
  <c r="W18" i="7"/>
  <c r="U18" i="7"/>
  <c r="R30" i="7"/>
  <c r="R19" i="7"/>
  <c r="S16" i="7"/>
  <c r="O29" i="7"/>
  <c r="K29" i="7"/>
  <c r="S15" i="7"/>
  <c r="Q17" i="7"/>
  <c r="H14" i="7"/>
  <c r="N15" i="7"/>
  <c r="O42" i="7"/>
  <c r="L19" i="7"/>
  <c r="L17" i="7"/>
  <c r="K14" i="7"/>
  <c r="K15" i="7"/>
  <c r="K16" i="7"/>
  <c r="K17" i="7"/>
  <c r="K18" i="7"/>
  <c r="K19" i="7"/>
  <c r="I14" i="7"/>
  <c r="F30" i="7"/>
  <c r="E30" i="7"/>
  <c r="E29" i="7"/>
  <c r="I29" i="7"/>
  <c r="I42" i="7"/>
  <c r="G19" i="7"/>
  <c r="F19" i="7"/>
  <c r="G17" i="7"/>
  <c r="E18" i="7"/>
  <c r="C15" i="7"/>
  <c r="C18" i="7"/>
  <c r="G18" i="7"/>
  <c r="F18" i="7"/>
  <c r="D14" i="7"/>
  <c r="E14" i="7"/>
  <c r="C16" i="7"/>
  <c r="D18" i="7"/>
  <c r="C19" i="7"/>
  <c r="L30" i="7"/>
  <c r="J30" i="7"/>
  <c r="D16" i="7"/>
  <c r="E16" i="7"/>
  <c r="C42" i="7"/>
  <c r="P17" i="7"/>
  <c r="O30" i="7"/>
  <c r="F42" i="7"/>
  <c r="F29" i="7"/>
  <c r="S18" i="7"/>
  <c r="T18" i="7"/>
  <c r="V14" i="7"/>
  <c r="I30" i="7"/>
  <c r="W42" i="7"/>
  <c r="J14" i="7"/>
  <c r="K30" i="7"/>
  <c r="O14" i="7"/>
  <c r="G14" i="7"/>
  <c r="F17" i="7"/>
  <c r="K42" i="7"/>
  <c r="J29" i="7"/>
  <c r="C29" i="7"/>
  <c r="Z17" i="7"/>
  <c r="Z29" i="7"/>
  <c r="P16" i="7"/>
  <c r="I19" i="7"/>
  <c r="D19" i="7"/>
  <c r="AD19" i="7"/>
  <c r="M19" i="7"/>
  <c r="J17" i="7"/>
  <c r="H19" i="7"/>
  <c r="AA19" i="7"/>
  <c r="AE29" i="7"/>
  <c r="J16" i="7"/>
  <c r="U19" i="7"/>
  <c r="Y15" i="7"/>
  <c r="R16" i="7"/>
  <c r="Q19" i="7"/>
  <c r="P19" i="7"/>
  <c r="M18" i="7"/>
  <c r="D17" i="7"/>
  <c r="C17" i="7"/>
  <c r="R29" i="7"/>
  <c r="E17" i="7"/>
  <c r="O15" i="7"/>
  <c r="F16" i="7"/>
  <c r="AA14" i="7"/>
  <c r="AA16" i="7"/>
  <c r="AB16" i="7"/>
  <c r="AA17" i="7"/>
  <c r="AB17" i="7"/>
  <c r="AB29" i="7"/>
  <c r="Y14" i="7"/>
  <c r="Q14" i="7"/>
  <c r="P14" i="7"/>
  <c r="N18" i="7"/>
  <c r="L14" i="7"/>
  <c r="L18" i="7"/>
  <c r="J15" i="7"/>
  <c r="AC14" i="7"/>
  <c r="F14" i="7"/>
  <c r="E19" i="7"/>
  <c r="Q16" i="7"/>
  <c r="M14" i="7"/>
  <c r="I18" i="7"/>
  <c r="J18" i="7"/>
  <c r="H17" i="7"/>
  <c r="S29" i="7"/>
  <c r="S30" i="7"/>
  <c r="U16" i="7"/>
  <c r="T16" i="7"/>
  <c r="V16" i="7"/>
  <c r="Y42" i="7"/>
  <c r="X29" i="7"/>
  <c r="Y29" i="7"/>
  <c r="Q18" i="7"/>
  <c r="R18" i="7"/>
  <c r="N14" i="7"/>
  <c r="I17" i="7"/>
  <c r="G29" i="7"/>
  <c r="G30" i="7"/>
  <c r="H16" i="7"/>
  <c r="I16" i="7"/>
  <c r="D15" i="7"/>
  <c r="E15" i="7"/>
  <c r="T30" i="7"/>
  <c r="O19" i="7"/>
  <c r="Q30" i="7"/>
  <c r="M15" i="7"/>
  <c r="AC19" i="7"/>
  <c r="AE15" i="7"/>
  <c r="M30" i="7"/>
  <c r="N30" i="7"/>
  <c r="C30" i="7"/>
  <c r="D30" i="7"/>
  <c r="D29" i="7"/>
  <c r="R14" i="7"/>
  <c r="R17" i="7"/>
  <c r="N42" i="7"/>
  <c r="M29" i="7"/>
  <c r="N29" i="7"/>
  <c r="N16" i="7"/>
  <c r="H42" i="7"/>
  <c r="H29" i="7"/>
  <c r="T19" i="7"/>
  <c r="S19" i="7"/>
  <c r="T15" i="7"/>
  <c r="U15" i="7"/>
  <c r="AC29" i="7"/>
  <c r="AC18" i="7"/>
  <c r="AC15" i="7"/>
  <c r="AC16" i="7"/>
  <c r="AD18" i="7"/>
  <c r="AD16" i="7"/>
  <c r="M16" i="7"/>
  <c r="N17" i="7"/>
  <c r="H30" i="7"/>
  <c r="Q42" i="7"/>
  <c r="Q29" i="7"/>
  <c r="E42" i="7"/>
  <c r="AB18" i="7"/>
  <c r="AD15" i="7"/>
  <c r="O18" i="7"/>
  <c r="N19" i="7"/>
  <c r="M42" i="7"/>
  <c r="L29" i="7"/>
  <c r="Y16" i="7"/>
  <c r="AA15" i="7"/>
  <c r="AE19" i="7"/>
  <c r="H15" i="7"/>
  <c r="G15" i="7"/>
  <c r="F15" i="7"/>
  <c r="U14" i="7"/>
  <c r="X17" i="7"/>
  <c r="Y18" i="7"/>
  <c r="Z19" i="7"/>
  <c r="Y19" i="7"/>
  <c r="AE16" i="7"/>
  <c r="O17" i="7"/>
  <c r="M17" i="7"/>
  <c r="P18" i="7"/>
  <c r="AE14" i="7"/>
  <c r="AE42" i="7"/>
  <c r="AD29" i="7"/>
  <c r="AD17" i="7"/>
  <c r="AE17" i="7"/>
  <c r="AE18" i="7"/>
  <c r="I28" i="9"/>
  <c r="J28" i="9"/>
  <c r="D28" i="9"/>
  <c r="B28" i="9"/>
  <c r="G28" i="9"/>
  <c r="F28" i="9"/>
  <c r="H28" i="9"/>
  <c r="E28" i="9"/>
  <c r="C28" i="9"/>
  <c r="L16" i="7"/>
  <c r="X18" i="7"/>
  <c r="AD14" i="7"/>
  <c r="O16" i="7"/>
  <c r="S14" i="7"/>
  <c r="T14" i="7"/>
  <c r="S17" i="7"/>
  <c r="P15" i="7"/>
  <c r="Q15" i="7"/>
  <c r="AB15" i="7"/>
  <c r="C29" i="9"/>
  <c r="H29" i="9"/>
  <c r="I29" i="9"/>
  <c r="J29" i="9"/>
  <c r="G29" i="9"/>
  <c r="B29" i="9"/>
  <c r="D29" i="9"/>
  <c r="F29" i="9"/>
  <c r="E29" i="9"/>
  <c r="D27" i="9"/>
  <c r="J27" i="9"/>
  <c r="E27" i="9"/>
  <c r="H27" i="9"/>
  <c r="I27" i="9"/>
  <c r="C27" i="9"/>
  <c r="B27" i="9"/>
  <c r="F27" i="9"/>
  <c r="G27" i="9"/>
  <c r="AG42" i="7"/>
  <c r="AH42" i="7"/>
  <c r="AI42" i="7"/>
  <c r="AQ2" i="9" l="1"/>
  <c r="AH34" i="8"/>
  <c r="AC15" i="9"/>
  <c r="Q15" i="9"/>
  <c r="Y15" i="9"/>
  <c r="AR2" i="9"/>
  <c r="K15" i="9"/>
  <c r="AJ40" i="6"/>
  <c r="S15" i="9"/>
  <c r="B34" i="8"/>
  <c r="R34" i="8"/>
  <c r="AK40" i="6"/>
  <c r="AM2" i="9"/>
  <c r="C15" i="9"/>
  <c r="O2" i="9"/>
  <c r="AI2" i="9"/>
  <c r="AI40" i="6"/>
  <c r="AF15" i="9"/>
  <c r="AF2" i="9"/>
  <c r="P2" i="9"/>
  <c r="P15" i="9"/>
  <c r="AO15" i="9"/>
  <c r="AO2" i="9"/>
  <c r="F34" i="8"/>
  <c r="M34" i="8"/>
  <c r="W34" i="8"/>
  <c r="X34" i="8"/>
  <c r="AC34" i="8"/>
  <c r="I15" i="9"/>
  <c r="B15" i="9"/>
  <c r="AA2" i="9"/>
  <c r="W15" i="9"/>
  <c r="L15" i="9"/>
  <c r="E34" i="8"/>
  <c r="L34" i="8"/>
  <c r="Q34" i="8"/>
  <c r="V34" i="8"/>
  <c r="AB34" i="8"/>
  <c r="AG34" i="8"/>
  <c r="C34" i="8"/>
  <c r="AN2" i="9"/>
  <c r="X15" i="9"/>
  <c r="H34" i="8"/>
  <c r="I34" i="8"/>
  <c r="J34" i="8"/>
  <c r="O34" i="8"/>
  <c r="P34" i="8"/>
  <c r="U34" i="8"/>
  <c r="Z34" i="8"/>
  <c r="AE34" i="8"/>
  <c r="AF34" i="8"/>
  <c r="AE15" i="9"/>
  <c r="G2" i="9"/>
  <c r="G34" i="8"/>
  <c r="N34" i="8"/>
  <c r="S34" i="8"/>
  <c r="T34" i="8"/>
  <c r="Y34" i="8"/>
  <c r="AD34" i="8"/>
  <c r="AI34" i="5"/>
  <c r="AJ34" i="5" s="1"/>
  <c r="AK34" i="5" s="1"/>
  <c r="D34" i="8"/>
  <c r="K34" i="8"/>
  <c r="AA34" i="8"/>
  <c r="U2" i="9"/>
  <c r="M2" i="9"/>
  <c r="E2" i="9"/>
  <c r="R15" i="9"/>
  <c r="AP2" i="9"/>
  <c r="AT2" i="9"/>
  <c r="AL2" i="9"/>
  <c r="AK2" i="9"/>
  <c r="AJ2" i="9"/>
  <c r="F15" i="9"/>
  <c r="Z2" i="9"/>
  <c r="AH15" i="9"/>
  <c r="N15" i="9"/>
  <c r="H15" i="9"/>
  <c r="AD2" i="9"/>
  <c r="AB2" i="9"/>
  <c r="V2" i="9"/>
  <c r="T2" i="9"/>
  <c r="J2" i="9"/>
  <c r="D2" i="9"/>
  <c r="AL40" i="6"/>
  <c r="AS2" i="9"/>
  <c r="AS15" i="9"/>
  <c r="AL3" i="5"/>
  <c r="M56" i="6" l="1"/>
  <c r="W55" i="6"/>
  <c r="Z55" i="6"/>
  <c r="AA56" i="6"/>
  <c r="U55" i="6"/>
  <c r="AF56" i="6"/>
  <c r="K56" i="6"/>
  <c r="S55" i="6"/>
  <c r="AF55" i="6"/>
  <c r="AA55" i="6"/>
  <c r="M55" i="6"/>
  <c r="K55" i="6"/>
  <c r="E55" i="6"/>
  <c r="F55" i="6"/>
  <c r="R55" i="6"/>
  <c r="H56" i="6"/>
  <c r="X55" i="6"/>
  <c r="I55" i="6"/>
  <c r="AE55" i="6"/>
  <c r="G56" i="6"/>
  <c r="J55" i="6"/>
  <c r="S56" i="6"/>
  <c r="T56" i="6"/>
  <c r="W56" i="6"/>
  <c r="AB56" i="6"/>
  <c r="V56" i="6"/>
  <c r="N55" i="6"/>
  <c r="O56" i="6"/>
  <c r="J56" i="6"/>
  <c r="D56" i="6"/>
  <c r="D55" i="6"/>
  <c r="AD55" i="6"/>
  <c r="AC55" i="6"/>
  <c r="R56" i="6"/>
  <c r="Q56" i="6"/>
  <c r="C55" i="6"/>
  <c r="B55" i="6"/>
  <c r="Q55" i="6"/>
  <c r="B56" i="6"/>
  <c r="D15" i="16"/>
  <c r="AG55" i="6"/>
  <c r="Y56" i="6"/>
  <c r="E56" i="6"/>
  <c r="T55" i="6"/>
  <c r="AD56" i="6"/>
  <c r="Y55" i="6"/>
  <c r="P55" i="6"/>
  <c r="L55" i="6"/>
  <c r="L56" i="6"/>
  <c r="AE56" i="6"/>
  <c r="I56" i="6"/>
  <c r="AC56" i="6"/>
  <c r="Z56" i="6"/>
  <c r="V55" i="6"/>
  <c r="G55" i="6"/>
  <c r="AB55" i="6"/>
  <c r="N56" i="6"/>
  <c r="C56" i="6"/>
  <c r="U56" i="6"/>
  <c r="F56" i="6"/>
  <c r="O55" i="6"/>
  <c r="P56" i="6"/>
  <c r="AG56" i="6"/>
  <c r="H55" i="6"/>
  <c r="X56" i="6"/>
  <c r="Q11" i="5"/>
  <c r="Q12" i="5" s="1"/>
  <c r="AE35" i="5"/>
  <c r="U11" i="5"/>
  <c r="U15" i="5" s="1"/>
  <c r="F11" i="5"/>
  <c r="F45" i="5" s="1"/>
  <c r="R11" i="5"/>
  <c r="R12" i="5" s="1"/>
  <c r="K35" i="5"/>
  <c r="AD11" i="5"/>
  <c r="AD15" i="5" s="1"/>
  <c r="AA11" i="5"/>
  <c r="AA45" i="5" s="1"/>
  <c r="U35" i="5"/>
  <c r="L35" i="5"/>
  <c r="B11" i="5"/>
  <c r="B15" i="5" s="1"/>
  <c r="X35" i="5"/>
  <c r="V35" i="5"/>
  <c r="L11" i="5"/>
  <c r="L15" i="5" s="1"/>
  <c r="O11" i="5"/>
  <c r="O15" i="5" s="1"/>
  <c r="C35" i="5"/>
  <c r="AG11" i="5"/>
  <c r="AG17" i="5" s="1"/>
  <c r="K11" i="5"/>
  <c r="K15" i="5" s="1"/>
  <c r="F35" i="5"/>
  <c r="AC14" i="8"/>
  <c r="AC45" i="8" s="1"/>
  <c r="AD33" i="8"/>
  <c r="AB11" i="5"/>
  <c r="AB15" i="5" s="1"/>
  <c r="P32" i="8"/>
  <c r="O32" i="8"/>
  <c r="N32" i="8"/>
  <c r="E35" i="5"/>
  <c r="J7" i="8"/>
  <c r="D7" i="8"/>
  <c r="C7" i="8"/>
  <c r="I7" i="8"/>
  <c r="H7" i="8"/>
  <c r="G7" i="8"/>
  <c r="E7" i="8"/>
  <c r="B7" i="8"/>
  <c r="F7" i="8"/>
  <c r="AF35" i="5"/>
  <c r="AH32" i="8"/>
  <c r="AG32" i="8"/>
  <c r="AF32" i="8"/>
  <c r="W35" i="5"/>
  <c r="AF11" i="5"/>
  <c r="AF15" i="5" s="1"/>
  <c r="AI32" i="5"/>
  <c r="AI16" i="6" s="1"/>
  <c r="Y35" i="5"/>
  <c r="AJ7" i="5"/>
  <c r="AJ11" i="5" s="1"/>
  <c r="X11" i="5"/>
  <c r="X15" i="5" s="1"/>
  <c r="S9" i="8"/>
  <c r="H11" i="5"/>
  <c r="H15" i="5" s="1"/>
  <c r="C11" i="5"/>
  <c r="C15" i="5" s="1"/>
  <c r="N7" i="8"/>
  <c r="M7" i="8"/>
  <c r="S14" i="8"/>
  <c r="S45" i="8" s="1"/>
  <c r="L7" i="8"/>
  <c r="P33" i="8"/>
  <c r="AB35" i="5"/>
  <c r="U33" i="8"/>
  <c r="O9" i="8"/>
  <c r="L32" i="8"/>
  <c r="AH33" i="8"/>
  <c r="AF33" i="8"/>
  <c r="AG33" i="8"/>
  <c r="AI33" i="5"/>
  <c r="AI33" i="8" s="1"/>
  <c r="AE9" i="8"/>
  <c r="T11" i="5"/>
  <c r="T15" i="5" s="1"/>
  <c r="J32" i="8"/>
  <c r="D32" i="8"/>
  <c r="G32" i="8"/>
  <c r="H32" i="8"/>
  <c r="I32" i="8"/>
  <c r="C32" i="8"/>
  <c r="B32" i="8"/>
  <c r="F32" i="8"/>
  <c r="AB32" i="8"/>
  <c r="Q35" i="5"/>
  <c r="AA33" i="8"/>
  <c r="AB33" i="8"/>
  <c r="S33" i="8"/>
  <c r="R33" i="8"/>
  <c r="Q33" i="8"/>
  <c r="H35" i="5"/>
  <c r="N9" i="8"/>
  <c r="M9" i="8"/>
  <c r="V9" i="8"/>
  <c r="U9" i="8"/>
  <c r="T9" i="8"/>
  <c r="X9" i="8"/>
  <c r="M11" i="5"/>
  <c r="M45" i="5" s="1"/>
  <c r="W9" i="8"/>
  <c r="U32" i="8"/>
  <c r="T32" i="8"/>
  <c r="S32" i="8"/>
  <c r="J35" i="5"/>
  <c r="L9" i="8"/>
  <c r="K9" i="8"/>
  <c r="E9" i="8"/>
  <c r="I9" i="8"/>
  <c r="J9" i="8"/>
  <c r="H9" i="8"/>
  <c r="F9" i="8"/>
  <c r="G9" i="8"/>
  <c r="B9" i="8"/>
  <c r="D9" i="8"/>
  <c r="C9" i="8"/>
  <c r="AA14" i="8"/>
  <c r="AA45" i="8" s="1"/>
  <c r="Z14" i="8"/>
  <c r="Z45" i="8" s="1"/>
  <c r="T7" i="8"/>
  <c r="R7" i="8"/>
  <c r="Q7" i="8"/>
  <c r="I11" i="5"/>
  <c r="I15" i="5" s="1"/>
  <c r="P7" i="8"/>
  <c r="S7" i="8"/>
  <c r="V33" i="8"/>
  <c r="M35" i="5"/>
  <c r="X33" i="8"/>
  <c r="W33" i="8"/>
  <c r="AC11" i="5"/>
  <c r="AC12" i="5" s="1"/>
  <c r="AG35" i="5"/>
  <c r="AA35" i="5"/>
  <c r="Z35" i="5"/>
  <c r="AK7" i="5"/>
  <c r="Y11" i="5"/>
  <c r="Y17" i="5" s="1"/>
  <c r="Y18" i="5" s="1"/>
  <c r="R14" i="8"/>
  <c r="R45" i="8" s="1"/>
  <c r="P9" i="8"/>
  <c r="E11" i="5"/>
  <c r="E17" i="5" s="1"/>
  <c r="E18" i="5" s="1"/>
  <c r="B49" i="5"/>
  <c r="M32" i="8"/>
  <c r="G33" i="8"/>
  <c r="J33" i="8"/>
  <c r="K33" i="8"/>
  <c r="F33" i="8"/>
  <c r="D33" i="8"/>
  <c r="H33" i="8"/>
  <c r="B33" i="8"/>
  <c r="I33" i="8"/>
  <c r="M33" i="8"/>
  <c r="C33" i="8"/>
  <c r="L33" i="8"/>
  <c r="E33" i="8"/>
  <c r="AC35" i="5"/>
  <c r="AD14" i="8"/>
  <c r="AD45" i="8" s="1"/>
  <c r="AH11" i="5"/>
  <c r="AH15" i="5" s="1"/>
  <c r="S11" i="5"/>
  <c r="S15" i="5" s="1"/>
  <c r="AD7" i="8"/>
  <c r="AC7" i="8"/>
  <c r="AB7" i="8"/>
  <c r="L14" i="8"/>
  <c r="L45" i="8" s="1"/>
  <c r="F14" i="8"/>
  <c r="F45" i="8" s="1"/>
  <c r="H14" i="8"/>
  <c r="H45" i="8" s="1"/>
  <c r="B14" i="8"/>
  <c r="B45" i="8" s="1"/>
  <c r="I14" i="8"/>
  <c r="I45" i="8" s="1"/>
  <c r="K14" i="8"/>
  <c r="K45" i="8" s="1"/>
  <c r="K46" i="8" s="1"/>
  <c r="D14" i="8"/>
  <c r="D45" i="8" s="1"/>
  <c r="G14" i="8"/>
  <c r="G45" i="8" s="1"/>
  <c r="J14" i="8"/>
  <c r="J45" i="8" s="1"/>
  <c r="C14" i="8"/>
  <c r="C45" i="8" s="1"/>
  <c r="E14" i="8"/>
  <c r="E45" i="8" s="1"/>
  <c r="O35" i="5"/>
  <c r="Z33" i="8"/>
  <c r="AH35" i="5"/>
  <c r="AE14" i="8"/>
  <c r="AE45" i="8" s="1"/>
  <c r="AF14" i="8"/>
  <c r="AF45" i="8" s="1"/>
  <c r="Y7" i="8"/>
  <c r="X7" i="8"/>
  <c r="W7" i="8"/>
  <c r="V7" i="8"/>
  <c r="N11" i="5"/>
  <c r="N15" i="5" s="1"/>
  <c r="R35" i="5"/>
  <c r="AC33" i="8"/>
  <c r="Y9" i="8"/>
  <c r="AC9" i="8"/>
  <c r="AB9" i="8"/>
  <c r="AD9" i="8"/>
  <c r="W11" i="5"/>
  <c r="W15" i="5" s="1"/>
  <c r="AH7" i="8"/>
  <c r="AI7" i="5"/>
  <c r="AB14" i="8"/>
  <c r="AB45" i="8" s="1"/>
  <c r="U7" i="8"/>
  <c r="J11" i="5"/>
  <c r="J15" i="5" s="1"/>
  <c r="Y33" i="8"/>
  <c r="N35" i="5"/>
  <c r="T33" i="8"/>
  <c r="I35" i="5"/>
  <c r="AH9" i="8"/>
  <c r="Z11" i="5"/>
  <c r="Z15" i="5" s="1"/>
  <c r="AD35" i="5"/>
  <c r="AE11" i="5"/>
  <c r="AE15" i="5" s="1"/>
  <c r="X14" i="8"/>
  <c r="X45" i="8" s="1"/>
  <c r="X46" i="8" s="1"/>
  <c r="Y14" i="8"/>
  <c r="Y45" i="8" s="1"/>
  <c r="T14" i="8"/>
  <c r="T45" i="8" s="1"/>
  <c r="W14" i="8"/>
  <c r="W45" i="8" s="1"/>
  <c r="U14" i="8"/>
  <c r="U45" i="8" s="1"/>
  <c r="V14" i="8"/>
  <c r="V45" i="8" s="1"/>
  <c r="K7" i="8"/>
  <c r="O33" i="8"/>
  <c r="D35" i="5"/>
  <c r="N33" i="8"/>
  <c r="AH14" i="8"/>
  <c r="AH45" i="8" s="1"/>
  <c r="AG14" i="8"/>
  <c r="AG45" i="8" s="1"/>
  <c r="D11" i="5"/>
  <c r="D15" i="5" s="1"/>
  <c r="O7" i="8"/>
  <c r="V11" i="5"/>
  <c r="V15" i="5" s="1"/>
  <c r="AG7" i="8"/>
  <c r="AF7" i="8"/>
  <c r="AE7" i="8"/>
  <c r="K32" i="8"/>
  <c r="AG9" i="8"/>
  <c r="AF9" i="8"/>
  <c r="AC32" i="8"/>
  <c r="S35" i="5"/>
  <c r="AD32" i="8"/>
  <c r="T35" i="5"/>
  <c r="AE32" i="8"/>
  <c r="N14" i="8"/>
  <c r="N45" i="8" s="1"/>
  <c r="Q14" i="8"/>
  <c r="Q45" i="8" s="1"/>
  <c r="P14" i="8"/>
  <c r="P45" i="8" s="1"/>
  <c r="O14" i="8"/>
  <c r="O45" i="8" s="1"/>
  <c r="R9" i="8"/>
  <c r="G11" i="5"/>
  <c r="G15" i="5" s="1"/>
  <c r="Q9" i="8"/>
  <c r="Z7" i="8"/>
  <c r="P11" i="5"/>
  <c r="P15" i="5" s="1"/>
  <c r="AA7" i="8"/>
  <c r="AE33" i="8"/>
  <c r="AA9" i="8"/>
  <c r="Z9" i="8"/>
  <c r="Q32" i="8"/>
  <c r="R32" i="8"/>
  <c r="G35" i="5"/>
  <c r="AA32" i="8"/>
  <c r="Z32" i="8"/>
  <c r="W32" i="8"/>
  <c r="Y32" i="8"/>
  <c r="P35" i="5"/>
  <c r="V32" i="8"/>
  <c r="X32" i="8"/>
  <c r="M14" i="8"/>
  <c r="M45" i="8" s="1"/>
  <c r="AI34" i="8"/>
  <c r="AL34" i="5"/>
  <c r="AL34" i="8" s="1"/>
  <c r="AK34" i="8"/>
  <c r="AJ34" i="8"/>
  <c r="AM40" i="6"/>
  <c r="AM3" i="5"/>
  <c r="AL7" i="5"/>
  <c r="AJ32" i="5" l="1"/>
  <c r="AJ12" i="7" s="1"/>
  <c r="AI7" i="8"/>
  <c r="AI11" i="5"/>
  <c r="AI9" i="5" s="1"/>
  <c r="K17" i="5"/>
  <c r="K18" i="5" s="1"/>
  <c r="B17" i="5"/>
  <c r="B27" i="5" s="1"/>
  <c r="AA3" i="9"/>
  <c r="AE3" i="9"/>
  <c r="P3" i="9"/>
  <c r="L3" i="9"/>
  <c r="F3" i="9"/>
  <c r="H3" i="9"/>
  <c r="J3" i="9"/>
  <c r="AF3" i="9"/>
  <c r="AI3" i="9"/>
  <c r="AC3" i="9"/>
  <c r="Q3" i="9"/>
  <c r="M3" i="9"/>
  <c r="E3" i="9"/>
  <c r="C3" i="9"/>
  <c r="W3" i="9"/>
  <c r="I3" i="9"/>
  <c r="Z3" i="9"/>
  <c r="AG3" i="9"/>
  <c r="D12" i="16"/>
  <c r="Y3" i="9"/>
  <c r="AD3" i="9"/>
  <c r="S3" i="9"/>
  <c r="R3" i="9"/>
  <c r="G3" i="9"/>
  <c r="D3" i="9"/>
  <c r="R35" i="8"/>
  <c r="D35" i="8"/>
  <c r="AC35" i="8"/>
  <c r="X35" i="8"/>
  <c r="AH11" i="8"/>
  <c r="AH12" i="8" s="1"/>
  <c r="T11" i="8"/>
  <c r="T7" i="9" s="1"/>
  <c r="O11" i="8"/>
  <c r="O15" i="8" s="1"/>
  <c r="O16" i="9" s="1"/>
  <c r="P35" i="8"/>
  <c r="Q17" i="5"/>
  <c r="Q18" i="5" s="1"/>
  <c r="Q15" i="5"/>
  <c r="Q45" i="5"/>
  <c r="AG15" i="5"/>
  <c r="O12" i="5"/>
  <c r="X12" i="5"/>
  <c r="O45" i="5"/>
  <c r="O17" i="5"/>
  <c r="O18" i="5" s="1"/>
  <c r="AA17" i="5"/>
  <c r="AA18" i="5" s="1"/>
  <c r="F17" i="5"/>
  <c r="F18" i="5" s="1"/>
  <c r="AD45" i="5"/>
  <c r="AA12" i="5"/>
  <c r="R17" i="5"/>
  <c r="R18" i="5" s="1"/>
  <c r="AG12" i="5"/>
  <c r="F15" i="5"/>
  <c r="W45" i="5"/>
  <c r="C12" i="5"/>
  <c r="AB12" i="5"/>
  <c r="T17" i="5"/>
  <c r="T18" i="5" s="1"/>
  <c r="AG45" i="5"/>
  <c r="U17" i="5"/>
  <c r="U18" i="5" s="1"/>
  <c r="C35" i="8"/>
  <c r="W12" i="5"/>
  <c r="AC45" i="5"/>
  <c r="D45" i="5"/>
  <c r="AD12" i="5"/>
  <c r="S45" i="5"/>
  <c r="AC17" i="5"/>
  <c r="AC18" i="5" s="1"/>
  <c r="AC15" i="5"/>
  <c r="Y35" i="8"/>
  <c r="Q11" i="8"/>
  <c r="Q12" i="8" s="1"/>
  <c r="O35" i="8"/>
  <c r="G35" i="8"/>
  <c r="H11" i="8"/>
  <c r="H17" i="8" s="1"/>
  <c r="AJ45" i="5"/>
  <c r="W17" i="5"/>
  <c r="W18" i="5" s="1"/>
  <c r="U45" i="5"/>
  <c r="R45" i="5"/>
  <c r="D12" i="5"/>
  <c r="H45" i="5"/>
  <c r="AD17" i="5"/>
  <c r="AD18" i="5" s="1"/>
  <c r="S12" i="5"/>
  <c r="U12" i="5"/>
  <c r="AI12" i="7"/>
  <c r="R15" i="5"/>
  <c r="Y11" i="8"/>
  <c r="Y7" i="9" s="1"/>
  <c r="AK9" i="6"/>
  <c r="D17" i="5"/>
  <c r="D18" i="5" s="1"/>
  <c r="V45" i="5"/>
  <c r="S17" i="5"/>
  <c r="S18" i="5" s="1"/>
  <c r="AK32" i="5"/>
  <c r="AL32" i="5" s="1"/>
  <c r="AM32" i="5" s="1"/>
  <c r="AM12" i="7" s="1"/>
  <c r="V35" i="8"/>
  <c r="Z11" i="8"/>
  <c r="Z15" i="8" s="1"/>
  <c r="Z16" i="9" s="1"/>
  <c r="K11" i="8"/>
  <c r="K12" i="8" s="1"/>
  <c r="V11" i="8"/>
  <c r="V15" i="8" s="1"/>
  <c r="V16" i="9" s="1"/>
  <c r="X11" i="8"/>
  <c r="X44" i="8" s="1"/>
  <c r="B12" i="5"/>
  <c r="L12" i="5"/>
  <c r="H35" i="8"/>
  <c r="L17" i="5"/>
  <c r="L18" i="5" s="1"/>
  <c r="K45" i="5"/>
  <c r="AA15" i="5"/>
  <c r="B45" i="5"/>
  <c r="L45" i="5"/>
  <c r="X3" i="9"/>
  <c r="F12" i="5"/>
  <c r="K12" i="5"/>
  <c r="P17" i="5"/>
  <c r="P18" i="5" s="1"/>
  <c r="I45" i="5"/>
  <c r="N35" i="8"/>
  <c r="X17" i="5"/>
  <c r="X18" i="5" s="1"/>
  <c r="C17" i="5"/>
  <c r="C18" i="5" s="1"/>
  <c r="K35" i="8"/>
  <c r="T35" i="8"/>
  <c r="U11" i="8"/>
  <c r="U7" i="9" s="1"/>
  <c r="V3" i="9"/>
  <c r="AB17" i="5"/>
  <c r="AB18" i="5" s="1"/>
  <c r="G11" i="8"/>
  <c r="G17" i="8" s="1"/>
  <c r="I17" i="5"/>
  <c r="I18" i="5" s="1"/>
  <c r="E35" i="8"/>
  <c r="Z12" i="5"/>
  <c r="S11" i="8"/>
  <c r="S17" i="8" s="1"/>
  <c r="AF45" i="5"/>
  <c r="Z35" i="8"/>
  <c r="B35" i="8"/>
  <c r="U35" i="8"/>
  <c r="X45" i="5"/>
  <c r="P12" i="5"/>
  <c r="C45" i="5"/>
  <c r="AB45" i="5"/>
  <c r="K3" i="9"/>
  <c r="T12" i="5"/>
  <c r="I12" i="5"/>
  <c r="D11" i="8"/>
  <c r="D7" i="9" s="1"/>
  <c r="AH35" i="8"/>
  <c r="P45" i="5"/>
  <c r="T45" i="5"/>
  <c r="AH3" i="9"/>
  <c r="S35" i="8"/>
  <c r="AJ7" i="8"/>
  <c r="AB35" i="8"/>
  <c r="I11" i="8"/>
  <c r="I44" i="8" s="1"/>
  <c r="Y45" i="5"/>
  <c r="AE11" i="8"/>
  <c r="AE17" i="8" s="1"/>
  <c r="AF12" i="5"/>
  <c r="F11" i="8"/>
  <c r="F44" i="8" s="1"/>
  <c r="Y15" i="5"/>
  <c r="AA11" i="8"/>
  <c r="AA7" i="9" s="1"/>
  <c r="AG11" i="8"/>
  <c r="AG12" i="8" s="1"/>
  <c r="AD11" i="8"/>
  <c r="AD12" i="8" s="1"/>
  <c r="J11" i="8"/>
  <c r="J7" i="9" s="1"/>
  <c r="E11" i="8"/>
  <c r="E44" i="8" s="1"/>
  <c r="AA35" i="8"/>
  <c r="J35" i="8"/>
  <c r="L35" i="8"/>
  <c r="N11" i="8"/>
  <c r="N12" i="8" s="1"/>
  <c r="AG35" i="8"/>
  <c r="E15" i="5"/>
  <c r="AE17" i="5"/>
  <c r="AE18" i="5" s="1"/>
  <c r="M11" i="8"/>
  <c r="M7" i="9" s="1"/>
  <c r="AF17" i="5"/>
  <c r="AF18" i="5" s="1"/>
  <c r="E45" i="5"/>
  <c r="AI21" i="8"/>
  <c r="J17" i="5"/>
  <c r="J18" i="5" s="1"/>
  <c r="Y12" i="5"/>
  <c r="AF35" i="8"/>
  <c r="B11" i="8"/>
  <c r="B17" i="8" s="1"/>
  <c r="P11" i="8"/>
  <c r="P15" i="8" s="1"/>
  <c r="P16" i="9" s="1"/>
  <c r="U3" i="9"/>
  <c r="AB11" i="8"/>
  <c r="AB12" i="8" s="1"/>
  <c r="F35" i="8"/>
  <c r="AK11" i="5"/>
  <c r="N45" i="5"/>
  <c r="N3" i="9"/>
  <c r="B3" i="9"/>
  <c r="C11" i="8"/>
  <c r="C7" i="9" s="1"/>
  <c r="M15" i="5"/>
  <c r="T3" i="9"/>
  <c r="AH45" i="5"/>
  <c r="AJ33" i="5"/>
  <c r="AK33" i="5" s="1"/>
  <c r="AL9" i="6"/>
  <c r="G17" i="5"/>
  <c r="G18" i="5" s="1"/>
  <c r="AD35" i="8"/>
  <c r="AF11" i="8"/>
  <c r="AF12" i="8" s="1"/>
  <c r="AC11" i="8"/>
  <c r="AC7" i="9" s="1"/>
  <c r="M35" i="8"/>
  <c r="W35" i="8"/>
  <c r="R11" i="8"/>
  <c r="R15" i="8" s="1"/>
  <c r="R16" i="9" s="1"/>
  <c r="W11" i="8"/>
  <c r="I35" i="8"/>
  <c r="AH12" i="5"/>
  <c r="M12" i="5"/>
  <c r="M17" i="5"/>
  <c r="M18" i="5" s="1"/>
  <c r="N12" i="5"/>
  <c r="G45" i="5"/>
  <c r="N17" i="5"/>
  <c r="N18" i="5" s="1"/>
  <c r="O3" i="9"/>
  <c r="G12" i="5"/>
  <c r="AH17" i="5"/>
  <c r="AH18" i="5" s="1"/>
  <c r="Q35" i="8"/>
  <c r="L11" i="8"/>
  <c r="L44" i="8" s="1"/>
  <c r="AE45" i="5"/>
  <c r="E12" i="5"/>
  <c r="H12" i="5"/>
  <c r="AI9" i="6"/>
  <c r="AI14" i="7" s="1"/>
  <c r="Z45" i="5"/>
  <c r="Z52" i="5" s="1"/>
  <c r="V12" i="5"/>
  <c r="J45" i="5"/>
  <c r="AB3" i="9"/>
  <c r="AI35" i="5"/>
  <c r="AJ32" i="8"/>
  <c r="AI32" i="8"/>
  <c r="AI35" i="8" s="1"/>
  <c r="AJ9" i="5"/>
  <c r="AJ30" i="6" s="1"/>
  <c r="AK7" i="8"/>
  <c r="AE12" i="5"/>
  <c r="H17" i="5"/>
  <c r="H18" i="5" s="1"/>
  <c r="Z17" i="5"/>
  <c r="Z18" i="5" s="1"/>
  <c r="V17" i="5"/>
  <c r="V18" i="5" s="1"/>
  <c r="J12" i="5"/>
  <c r="AJ9" i="6"/>
  <c r="AE35" i="8"/>
  <c r="AM34" i="5"/>
  <c r="AN34" i="5" s="1"/>
  <c r="AN34" i="8" s="1"/>
  <c r="Z21" i="8"/>
  <c r="Z55" i="8" s="1"/>
  <c r="AH23" i="8"/>
  <c r="Y21" i="8"/>
  <c r="Y55" i="8" s="1"/>
  <c r="AG23" i="8"/>
  <c r="X21" i="8"/>
  <c r="X55" i="8" s="1"/>
  <c r="C21" i="8"/>
  <c r="C55" i="8" s="1"/>
  <c r="I21" i="8"/>
  <c r="I55" i="8" s="1"/>
  <c r="B21" i="8"/>
  <c r="B55" i="8" s="1"/>
  <c r="AA21" i="8"/>
  <c r="AA55" i="8" s="1"/>
  <c r="AC21" i="8"/>
  <c r="R21" i="8"/>
  <c r="N21" i="8"/>
  <c r="N55" i="8" s="1"/>
  <c r="U21" i="8"/>
  <c r="U55" i="8" s="1"/>
  <c r="AE23" i="8"/>
  <c r="AE21" i="8"/>
  <c r="AE55" i="8" s="1"/>
  <c r="D21" i="8"/>
  <c r="D55" i="8" s="1"/>
  <c r="P21" i="8"/>
  <c r="P55" i="8" s="1"/>
  <c r="AF23" i="8"/>
  <c r="V21" i="8"/>
  <c r="V55" i="8" s="1"/>
  <c r="M21" i="8"/>
  <c r="O21" i="8"/>
  <c r="O55" i="8" s="1"/>
  <c r="W21" i="8"/>
  <c r="S21" i="8"/>
  <c r="S55" i="8" s="1"/>
  <c r="AG18" i="5"/>
  <c r="B18" i="5"/>
  <c r="AL7" i="8"/>
  <c r="AL11" i="5"/>
  <c r="AM7" i="5"/>
  <c r="AN3" i="5"/>
  <c r="AN40" i="6"/>
  <c r="AI14" i="5" l="1"/>
  <c r="AI17" i="5" s="1"/>
  <c r="AI22" i="5" s="1"/>
  <c r="AJ16" i="6"/>
  <c r="AK16" i="6" s="1"/>
  <c r="AL16" i="6" s="1"/>
  <c r="AM16" i="6" s="1"/>
  <c r="B52" i="5"/>
  <c r="B53" i="5"/>
  <c r="T15" i="8"/>
  <c r="T16" i="9" s="1"/>
  <c r="W12" i="8"/>
  <c r="W44" i="8"/>
  <c r="AK3" i="9"/>
  <c r="AJ3" i="9"/>
  <c r="AI30" i="6"/>
  <c r="AI17" i="7" s="1"/>
  <c r="AL9" i="5"/>
  <c r="AL30" i="6" s="1"/>
  <c r="AL17" i="7" s="1"/>
  <c r="AK9" i="5"/>
  <c r="AK30" i="6" s="1"/>
  <c r="AK17" i="7" s="1"/>
  <c r="T12" i="8"/>
  <c r="T44" i="8"/>
  <c r="T17" i="8"/>
  <c r="T4" i="9" s="1"/>
  <c r="O12" i="8"/>
  <c r="O17" i="8"/>
  <c r="O4" i="9" s="1"/>
  <c r="AH17" i="8"/>
  <c r="AH4" i="9" s="1"/>
  <c r="AH15" i="8"/>
  <c r="AH16" i="9" s="1"/>
  <c r="O7" i="9"/>
  <c r="AH44" i="8"/>
  <c r="O44" i="8"/>
  <c r="AH7" i="9"/>
  <c r="AM34" i="8"/>
  <c r="Z7" i="9"/>
  <c r="Z17" i="8"/>
  <c r="Z4" i="9" s="1"/>
  <c r="Y12" i="8"/>
  <c r="K7" i="9"/>
  <c r="H12" i="8"/>
  <c r="K44" i="8"/>
  <c r="H44" i="8"/>
  <c r="K15" i="8"/>
  <c r="K16" i="9" s="1"/>
  <c r="H15" i="8"/>
  <c r="H16" i="9" s="1"/>
  <c r="AK14" i="7"/>
  <c r="AL14" i="7"/>
  <c r="H7" i="9"/>
  <c r="K17" i="8"/>
  <c r="K4" i="9" s="1"/>
  <c r="AE12" i="8"/>
  <c r="S15" i="8"/>
  <c r="S16" i="9" s="1"/>
  <c r="Z12" i="8"/>
  <c r="Y44" i="8"/>
  <c r="Z44" i="8"/>
  <c r="Y15" i="8"/>
  <c r="Y16" i="9" s="1"/>
  <c r="AD44" i="8"/>
  <c r="Y17" i="8"/>
  <c r="Y4" i="9" s="1"/>
  <c r="L7" i="9"/>
  <c r="X15" i="8"/>
  <c r="X16" i="9" s="1"/>
  <c r="Q15" i="8"/>
  <c r="Q16" i="9" s="1"/>
  <c r="X7" i="9"/>
  <c r="AK32" i="8"/>
  <c r="V44" i="8"/>
  <c r="V12" i="8"/>
  <c r="Q44" i="8"/>
  <c r="V7" i="9"/>
  <c r="AM32" i="8"/>
  <c r="AL12" i="7"/>
  <c r="Q17" i="8"/>
  <c r="Q4" i="9" s="1"/>
  <c r="Q7" i="9"/>
  <c r="V17" i="8"/>
  <c r="V4" i="9" s="1"/>
  <c r="AL32" i="8"/>
  <c r="AK12" i="7"/>
  <c r="AK35" i="5"/>
  <c r="AN32" i="5"/>
  <c r="AN32" i="8" s="1"/>
  <c r="X12" i="8"/>
  <c r="X17" i="8"/>
  <c r="X4" i="9" s="1"/>
  <c r="AD17" i="8"/>
  <c r="AD4" i="9" s="1"/>
  <c r="S7" i="9"/>
  <c r="U44" i="8"/>
  <c r="G44" i="8"/>
  <c r="G7" i="9"/>
  <c r="AO34" i="5"/>
  <c r="AO34" i="8" s="1"/>
  <c r="B44" i="8"/>
  <c r="U12" i="8"/>
  <c r="G15" i="8"/>
  <c r="G16" i="9" s="1"/>
  <c r="U15" i="8"/>
  <c r="U16" i="9" s="1"/>
  <c r="G12" i="8"/>
  <c r="U17" i="8"/>
  <c r="U4" i="9" s="1"/>
  <c r="AG17" i="8"/>
  <c r="AG4" i="9" s="1"/>
  <c r="J12" i="8"/>
  <c r="P12" i="8"/>
  <c r="R7" i="9"/>
  <c r="N17" i="8"/>
  <c r="N4" i="9" s="1"/>
  <c r="AD15" i="8"/>
  <c r="AD16" i="9" s="1"/>
  <c r="I15" i="8"/>
  <c r="I16" i="9" s="1"/>
  <c r="S12" i="8"/>
  <c r="AA15" i="8"/>
  <c r="AA16" i="9" s="1"/>
  <c r="AC12" i="8"/>
  <c r="AD7" i="9"/>
  <c r="D17" i="8"/>
  <c r="D4" i="9" s="1"/>
  <c r="AE7" i="9"/>
  <c r="S44" i="8"/>
  <c r="B12" i="8"/>
  <c r="D12" i="8"/>
  <c r="AA17" i="8"/>
  <c r="AA4" i="9" s="1"/>
  <c r="B7" i="9"/>
  <c r="AB17" i="8"/>
  <c r="AB4" i="9" s="1"/>
  <c r="D44" i="8"/>
  <c r="E12" i="8"/>
  <c r="N7" i="9"/>
  <c r="N44" i="8"/>
  <c r="I12" i="8"/>
  <c r="D15" i="8"/>
  <c r="D16" i="9" s="1"/>
  <c r="E15" i="8"/>
  <c r="E16" i="9" s="1"/>
  <c r="AA44" i="8"/>
  <c r="W15" i="8"/>
  <c r="W16" i="9" s="1"/>
  <c r="AE44" i="8"/>
  <c r="AE15" i="8"/>
  <c r="AE16" i="9" s="1"/>
  <c r="L15" i="8"/>
  <c r="L16" i="9" s="1"/>
  <c r="B15" i="8"/>
  <c r="B16" i="9" s="1"/>
  <c r="N15" i="8"/>
  <c r="N16" i="9" s="1"/>
  <c r="AJ21" i="5"/>
  <c r="AK21" i="5" s="1"/>
  <c r="AK21" i="8" s="1"/>
  <c r="AK55" i="8" s="1"/>
  <c r="I17" i="8"/>
  <c r="I4" i="9" s="1"/>
  <c r="I7" i="9"/>
  <c r="M15" i="8"/>
  <c r="M16" i="9" s="1"/>
  <c r="E17" i="8"/>
  <c r="E4" i="9" s="1"/>
  <c r="E7" i="9"/>
  <c r="AA12" i="8"/>
  <c r="AG7" i="9"/>
  <c r="AF15" i="8"/>
  <c r="AF16" i="9" s="1"/>
  <c r="F12" i="8"/>
  <c r="C12" i="8"/>
  <c r="P7" i="9"/>
  <c r="R44" i="8"/>
  <c r="M17" i="8"/>
  <c r="M4" i="9" s="1"/>
  <c r="AK45" i="5"/>
  <c r="P17" i="8"/>
  <c r="P4" i="9" s="1"/>
  <c r="F17" i="8"/>
  <c r="F4" i="9" s="1"/>
  <c r="R12" i="8"/>
  <c r="C44" i="8"/>
  <c r="C17" i="8"/>
  <c r="C4" i="9" s="1"/>
  <c r="M44" i="8"/>
  <c r="AG15" i="8"/>
  <c r="AG16" i="9" s="1"/>
  <c r="P44" i="8"/>
  <c r="F15" i="8"/>
  <c r="F16" i="9" s="1"/>
  <c r="F7" i="9"/>
  <c r="C15" i="8"/>
  <c r="C16" i="9" s="1"/>
  <c r="M12" i="8"/>
  <c r="AG44" i="8"/>
  <c r="AF7" i="9"/>
  <c r="AK33" i="8"/>
  <c r="AL33" i="5"/>
  <c r="AM33" i="5" s="1"/>
  <c r="AM35" i="5" s="1"/>
  <c r="AJ35" i="5"/>
  <c r="AB15" i="8"/>
  <c r="AB16" i="9" s="1"/>
  <c r="AB7" i="9"/>
  <c r="J17" i="8"/>
  <c r="J4" i="9" s="1"/>
  <c r="AJ33" i="8"/>
  <c r="AJ35" i="8" s="1"/>
  <c r="AB44" i="8"/>
  <c r="J15" i="8"/>
  <c r="J16" i="9" s="1"/>
  <c r="J44" i="8"/>
  <c r="AI45" i="5"/>
  <c r="AC44" i="8"/>
  <c r="W7" i="9"/>
  <c r="L12" i="8"/>
  <c r="AC15" i="8"/>
  <c r="AC16" i="9" s="1"/>
  <c r="W17" i="8"/>
  <c r="W4" i="9" s="1"/>
  <c r="L17" i="8"/>
  <c r="L4" i="9" s="1"/>
  <c r="AC17" i="8"/>
  <c r="AC4" i="9" s="1"/>
  <c r="R17" i="8"/>
  <c r="R4" i="9" s="1"/>
  <c r="AF17" i="8"/>
  <c r="AF4" i="9" s="1"/>
  <c r="AF44" i="8"/>
  <c r="AJ14" i="7"/>
  <c r="E46" i="5"/>
  <c r="E27" i="5"/>
  <c r="P20" i="8"/>
  <c r="AC23" i="8"/>
  <c r="AD21" i="8"/>
  <c r="AD55" i="8" s="1"/>
  <c r="E21" i="8"/>
  <c r="E55" i="8" s="1"/>
  <c r="H21" i="8"/>
  <c r="H55" i="8" s="1"/>
  <c r="P23" i="8"/>
  <c r="T21" i="8"/>
  <c r="T55" i="8" s="1"/>
  <c r="Q21" i="8"/>
  <c r="Q55" i="8" s="1"/>
  <c r="AH21" i="8"/>
  <c r="AD23" i="8"/>
  <c r="AF21" i="8"/>
  <c r="AF55" i="8" s="1"/>
  <c r="M55" i="8"/>
  <c r="K21" i="8"/>
  <c r="K55" i="8" s="1"/>
  <c r="R55" i="8"/>
  <c r="Y25" i="5"/>
  <c r="Y59" i="6" s="1"/>
  <c r="Y60" i="6" s="1"/>
  <c r="J21" i="8"/>
  <c r="J55" i="8" s="1"/>
  <c r="E23" i="8"/>
  <c r="C23" i="8"/>
  <c r="AB23" i="8"/>
  <c r="AB21" i="8"/>
  <c r="AB55" i="8" s="1"/>
  <c r="W55" i="8"/>
  <c r="K23" i="8"/>
  <c r="L21" i="8"/>
  <c r="L55" i="8" s="1"/>
  <c r="AC55" i="8"/>
  <c r="Y46" i="5"/>
  <c r="Y27" i="5"/>
  <c r="G21" i="8"/>
  <c r="G55" i="8" s="1"/>
  <c r="F21" i="8"/>
  <c r="F55" i="8" s="1"/>
  <c r="AG21" i="8"/>
  <c r="AG55" i="8" s="1"/>
  <c r="U46" i="5"/>
  <c r="U27" i="5"/>
  <c r="H4" i="9"/>
  <c r="B4" i="9"/>
  <c r="G4" i="9"/>
  <c r="AE4" i="9"/>
  <c r="S4" i="9"/>
  <c r="AI55" i="8"/>
  <c r="AM11" i="5"/>
  <c r="AM7" i="8"/>
  <c r="AO3" i="5"/>
  <c r="AN7" i="5"/>
  <c r="AN9" i="6" s="1"/>
  <c r="AL3" i="9"/>
  <c r="AM9" i="6"/>
  <c r="AO40" i="6"/>
  <c r="AL45" i="5"/>
  <c r="AN16" i="6" l="1"/>
  <c r="AJ17" i="7"/>
  <c r="AI9" i="8"/>
  <c r="AK9" i="8"/>
  <c r="AJ9" i="8"/>
  <c r="AH56" i="6"/>
  <c r="AL9" i="8"/>
  <c r="AN12" i="7"/>
  <c r="AK35" i="8"/>
  <c r="AP34" i="5"/>
  <c r="AQ34" i="5" s="1"/>
  <c r="AQ34" i="8" s="1"/>
  <c r="AO32" i="5"/>
  <c r="AO12" i="7" s="1"/>
  <c r="AJ21" i="8"/>
  <c r="AJ55" i="8" s="1"/>
  <c r="AM33" i="8"/>
  <c r="AM35" i="8" s="1"/>
  <c r="AN33" i="5"/>
  <c r="AN35" i="5" s="1"/>
  <c r="AL33" i="8"/>
  <c r="AL35" i="8" s="1"/>
  <c r="AL35" i="5"/>
  <c r="C46" i="5"/>
  <c r="C27" i="5"/>
  <c r="AH20" i="8"/>
  <c r="T20" i="8"/>
  <c r="D46" i="5"/>
  <c r="D27" i="5"/>
  <c r="V23" i="8"/>
  <c r="AB20" i="8"/>
  <c r="Y20" i="8"/>
  <c r="V20" i="8"/>
  <c r="U20" i="8"/>
  <c r="E22" i="8"/>
  <c r="F22" i="8"/>
  <c r="D23" i="8"/>
  <c r="I23" i="8"/>
  <c r="Y26" i="5"/>
  <c r="Y29" i="5"/>
  <c r="M20" i="8"/>
  <c r="AG20" i="8"/>
  <c r="L20" i="8"/>
  <c r="AG27" i="5"/>
  <c r="R23" i="8"/>
  <c r="AH25" i="5"/>
  <c r="AH59" i="6" s="1"/>
  <c r="AH60" i="6" s="1"/>
  <c r="L46" i="5"/>
  <c r="L27" i="5"/>
  <c r="Z23" i="8"/>
  <c r="S23" i="8"/>
  <c r="AB27" i="5"/>
  <c r="AE20" i="8"/>
  <c r="X23" i="8"/>
  <c r="AD20" i="8"/>
  <c r="W23" i="8"/>
  <c r="O46" i="5"/>
  <c r="O27" i="5"/>
  <c r="M46" i="5"/>
  <c r="M27" i="5"/>
  <c r="AI20" i="5"/>
  <c r="P46" i="5"/>
  <c r="P27" i="5"/>
  <c r="AC20" i="8"/>
  <c r="Y23" i="8"/>
  <c r="N23" i="8"/>
  <c r="M23" i="8"/>
  <c r="E25" i="5"/>
  <c r="E59" i="6" s="1"/>
  <c r="E60" i="6" s="1"/>
  <c r="F23" i="8"/>
  <c r="B23" i="8"/>
  <c r="U23" i="8"/>
  <c r="O23" i="8"/>
  <c r="Z20" i="8"/>
  <c r="O25" i="5"/>
  <c r="O59" i="6" s="1"/>
  <c r="O60" i="6" s="1"/>
  <c r="W20" i="8"/>
  <c r="AB25" i="5"/>
  <c r="AB59" i="6" s="1"/>
  <c r="AB60" i="6" s="1"/>
  <c r="O20" i="8"/>
  <c r="Y47" i="5"/>
  <c r="Y53" i="5" s="1"/>
  <c r="Y52" i="5"/>
  <c r="AF27" i="5"/>
  <c r="AF20" i="8"/>
  <c r="S20" i="8"/>
  <c r="T23" i="8"/>
  <c r="R20" i="8"/>
  <c r="Q20" i="8"/>
  <c r="E47" i="5"/>
  <c r="E53" i="5" s="1"/>
  <c r="E52" i="5"/>
  <c r="U47" i="5"/>
  <c r="U53" i="5" s="1"/>
  <c r="U52" i="5"/>
  <c r="L23" i="8"/>
  <c r="AF25" i="5"/>
  <c r="AF59" i="6" s="1"/>
  <c r="AF60" i="6" s="1"/>
  <c r="F20" i="8"/>
  <c r="D20" i="8"/>
  <c r="J20" i="8"/>
  <c r="E20" i="8"/>
  <c r="B20" i="8"/>
  <c r="I20" i="8"/>
  <c r="G20" i="8"/>
  <c r="H20" i="8"/>
  <c r="C20" i="8"/>
  <c r="U25" i="5"/>
  <c r="U59" i="6" s="1"/>
  <c r="U60" i="6" s="1"/>
  <c r="Q23" i="8"/>
  <c r="G23" i="8"/>
  <c r="H23" i="8"/>
  <c r="J23" i="8"/>
  <c r="AG25" i="5"/>
  <c r="AG59" i="6" s="1"/>
  <c r="AG60" i="6" s="1"/>
  <c r="AH55" i="8"/>
  <c r="AA23" i="8"/>
  <c r="J22" i="8"/>
  <c r="P25" i="5"/>
  <c r="P59" i="6" s="1"/>
  <c r="P60" i="6" s="1"/>
  <c r="AA20" i="8"/>
  <c r="X20" i="8"/>
  <c r="K20" i="8"/>
  <c r="O22" i="8"/>
  <c r="C25" i="5"/>
  <c r="C59" i="6" s="1"/>
  <c r="C60" i="6" s="1"/>
  <c r="N20" i="8"/>
  <c r="AN7" i="8"/>
  <c r="AL21" i="5"/>
  <c r="AM21" i="5" s="1"/>
  <c r="AO7" i="5"/>
  <c r="AO9" i="6" s="1"/>
  <c r="AO14" i="7" s="1"/>
  <c r="AP3" i="5"/>
  <c r="AP40" i="6"/>
  <c r="AN11" i="5"/>
  <c r="AM3" i="9"/>
  <c r="AM45" i="5"/>
  <c r="AN14" i="7"/>
  <c r="AM14" i="7"/>
  <c r="AM9" i="5"/>
  <c r="AO16" i="6" l="1"/>
  <c r="AJ11" i="8"/>
  <c r="AJ7" i="9" s="1"/>
  <c r="AN3" i="9"/>
  <c r="AK11" i="8"/>
  <c r="AK44" i="8" s="1"/>
  <c r="AL11" i="8"/>
  <c r="AL7" i="9" s="1"/>
  <c r="AI11" i="8"/>
  <c r="AI44" i="8" s="1"/>
  <c r="AP32" i="5"/>
  <c r="AQ32" i="5" s="1"/>
  <c r="AQ12" i="7" s="1"/>
  <c r="AR34" i="5"/>
  <c r="AR34" i="8" s="1"/>
  <c r="AP34" i="8"/>
  <c r="AO32" i="8"/>
  <c r="AN33" i="8"/>
  <c r="AN35" i="8" s="1"/>
  <c r="AO33" i="5"/>
  <c r="AP33" i="5" s="1"/>
  <c r="F56" i="8"/>
  <c r="AI20" i="8"/>
  <c r="AJ20" i="5"/>
  <c r="AK20" i="5" s="1"/>
  <c r="AL20" i="5" s="1"/>
  <c r="P26" i="5"/>
  <c r="P29" i="5"/>
  <c r="C26" i="5"/>
  <c r="C29" i="5"/>
  <c r="J6" i="9"/>
  <c r="J27" i="8"/>
  <c r="J17" i="9" s="1"/>
  <c r="O26" i="5"/>
  <c r="O29" i="5"/>
  <c r="O6" i="9"/>
  <c r="O27" i="8"/>
  <c r="O17" i="9" s="1"/>
  <c r="AB26" i="5"/>
  <c r="AB29" i="5"/>
  <c r="AC22" i="8"/>
  <c r="R46" i="5"/>
  <c r="R27" i="5"/>
  <c r="AF26" i="5"/>
  <c r="AF29" i="5"/>
  <c r="AF47" i="5"/>
  <c r="AF53" i="5" s="1"/>
  <c r="AF52" i="5"/>
  <c r="AB47" i="5"/>
  <c r="AB53" i="5" s="1"/>
  <c r="AB52" i="5"/>
  <c r="AH26" i="5"/>
  <c r="AH29" i="5"/>
  <c r="AH37" i="5" s="1"/>
  <c r="AH48" i="6" s="1"/>
  <c r="C47" i="5"/>
  <c r="C53" i="5" s="1"/>
  <c r="C52" i="5"/>
  <c r="AC27" i="5"/>
  <c r="AE27" i="5"/>
  <c r="J56" i="8"/>
  <c r="U26" i="5"/>
  <c r="U29" i="5"/>
  <c r="AD22" i="8"/>
  <c r="S46" i="5"/>
  <c r="S27" i="5"/>
  <c r="AG22" i="8"/>
  <c r="V46" i="5"/>
  <c r="V27" i="5"/>
  <c r="AF22" i="8"/>
  <c r="E26" i="5"/>
  <c r="E29" i="5"/>
  <c r="AB22" i="8"/>
  <c r="Q46" i="5"/>
  <c r="Q27" i="5"/>
  <c r="X25" i="5"/>
  <c r="X59" i="6" s="1"/>
  <c r="X60" i="6" s="1"/>
  <c r="O47" i="5"/>
  <c r="O53" i="5" s="1"/>
  <c r="O52" i="5"/>
  <c r="W22" i="8"/>
  <c r="Y30" i="5"/>
  <c r="Y37" i="5"/>
  <c r="Y48" i="6" s="1"/>
  <c r="B22" i="8"/>
  <c r="D22" i="8"/>
  <c r="H22" i="8"/>
  <c r="M25" i="5"/>
  <c r="M59" i="6" s="1"/>
  <c r="M60" i="6" s="1"/>
  <c r="R22" i="8"/>
  <c r="R56" i="8" s="1"/>
  <c r="G46" i="5"/>
  <c r="G27" i="5"/>
  <c r="T22" i="8"/>
  <c r="T56" i="8" s="1"/>
  <c r="I46" i="5"/>
  <c r="I27" i="5"/>
  <c r="S22" i="8"/>
  <c r="H46" i="5"/>
  <c r="H27" i="5"/>
  <c r="AH22" i="8"/>
  <c r="W46" i="5"/>
  <c r="W27" i="5"/>
  <c r="F25" i="5"/>
  <c r="F59" i="6" s="1"/>
  <c r="F60" i="6" s="1"/>
  <c r="K22" i="8"/>
  <c r="G25" i="5"/>
  <c r="G59" i="6" s="1"/>
  <c r="G60" i="6" s="1"/>
  <c r="AE22" i="8"/>
  <c r="T46" i="5"/>
  <c r="T27" i="5"/>
  <c r="AH27" i="5"/>
  <c r="M22" i="8"/>
  <c r="U22" i="8"/>
  <c r="U56" i="8" s="1"/>
  <c r="J46" i="5"/>
  <c r="J27" i="5"/>
  <c r="P47" i="5"/>
  <c r="P53" i="5" s="1"/>
  <c r="P52" i="5"/>
  <c r="M47" i="5"/>
  <c r="M53" i="5" s="1"/>
  <c r="M52" i="5"/>
  <c r="Z22" i="8"/>
  <c r="Z56" i="8" s="1"/>
  <c r="AG26" i="5"/>
  <c r="AG29" i="5"/>
  <c r="Z27" i="5"/>
  <c r="O24" i="8"/>
  <c r="AA27" i="5"/>
  <c r="O56" i="8"/>
  <c r="V22" i="8"/>
  <c r="K46" i="5"/>
  <c r="K27" i="5"/>
  <c r="AA22" i="8"/>
  <c r="X22" i="8"/>
  <c r="F6" i="9"/>
  <c r="F27" i="8"/>
  <c r="F17" i="9" s="1"/>
  <c r="E6" i="9"/>
  <c r="E27" i="8"/>
  <c r="E17" i="9" s="1"/>
  <c r="Q22" i="8"/>
  <c r="Q56" i="8" s="1"/>
  <c r="F46" i="5"/>
  <c r="F27" i="5"/>
  <c r="P22" i="8"/>
  <c r="X46" i="5"/>
  <c r="X27" i="5"/>
  <c r="F24" i="8"/>
  <c r="F25" i="8" s="1"/>
  <c r="F48" i="8" s="1"/>
  <c r="E56" i="8"/>
  <c r="D25" i="5"/>
  <c r="D59" i="6" s="1"/>
  <c r="D60" i="6" s="1"/>
  <c r="AD27" i="5"/>
  <c r="L25" i="5"/>
  <c r="L59" i="6" s="1"/>
  <c r="L60" i="6" s="1"/>
  <c r="L22" i="8"/>
  <c r="Y22" i="8"/>
  <c r="N46" i="5"/>
  <c r="N27" i="5"/>
  <c r="T25" i="5"/>
  <c r="T59" i="6" s="1"/>
  <c r="T60" i="6" s="1"/>
  <c r="L47" i="5"/>
  <c r="L53" i="5" s="1"/>
  <c r="L52" i="5"/>
  <c r="AA25" i="5"/>
  <c r="AA59" i="6" s="1"/>
  <c r="AA60" i="6" s="1"/>
  <c r="AG47" i="5"/>
  <c r="AG53" i="5" s="1"/>
  <c r="AG52" i="5"/>
  <c r="C22" i="8"/>
  <c r="G22" i="8"/>
  <c r="I22" i="8"/>
  <c r="J25" i="5"/>
  <c r="J59" i="6" s="1"/>
  <c r="J60" i="6" s="1"/>
  <c r="K25" i="5"/>
  <c r="K59" i="6" s="1"/>
  <c r="K60" i="6" s="1"/>
  <c r="N25" i="5"/>
  <c r="N59" i="6" s="1"/>
  <c r="N60" i="6" s="1"/>
  <c r="D47" i="5"/>
  <c r="D53" i="5" s="1"/>
  <c r="D52" i="5"/>
  <c r="N22" i="8"/>
  <c r="AN21" i="5"/>
  <c r="AN21" i="8" s="1"/>
  <c r="AN55" i="8" s="1"/>
  <c r="AL21" i="8"/>
  <c r="AL55" i="8" s="1"/>
  <c r="AM21" i="8"/>
  <c r="AM55" i="8" s="1"/>
  <c r="AM30" i="6"/>
  <c r="AM17" i="7" s="1"/>
  <c r="AM9" i="8"/>
  <c r="AQ40" i="6"/>
  <c r="AN45" i="5"/>
  <c r="AQ3" i="5"/>
  <c r="AP7" i="5"/>
  <c r="AP9" i="6" s="1"/>
  <c r="AP14" i="7" s="1"/>
  <c r="AN9" i="5"/>
  <c r="AO11" i="5"/>
  <c r="AO7" i="8"/>
  <c r="AP16" i="6" l="1"/>
  <c r="AQ16" i="6" s="1"/>
  <c r="AJ44" i="8"/>
  <c r="AK7" i="9"/>
  <c r="AJ12" i="8"/>
  <c r="AK12" i="8"/>
  <c r="AL12" i="8"/>
  <c r="AL44" i="8"/>
  <c r="AI12" i="8"/>
  <c r="AI7" i="9"/>
  <c r="AP32" i="8"/>
  <c r="AO9" i="5"/>
  <c r="AO30" i="6" s="1"/>
  <c r="AP12" i="7"/>
  <c r="AQ32" i="8"/>
  <c r="AP35" i="5"/>
  <c r="AR32" i="5"/>
  <c r="AR32" i="8" s="1"/>
  <c r="AS34" i="5"/>
  <c r="AT34" i="5" s="1"/>
  <c r="AT34" i="8" s="1"/>
  <c r="AP33" i="8"/>
  <c r="AO33" i="8"/>
  <c r="AO35" i="8" s="1"/>
  <c r="AQ33" i="5"/>
  <c r="AQ33" i="8" s="1"/>
  <c r="AO35" i="5"/>
  <c r="AJ20" i="8"/>
  <c r="AM20" i="5"/>
  <c r="AM20" i="8" s="1"/>
  <c r="AL20" i="8"/>
  <c r="AK20" i="8"/>
  <c r="F26" i="8"/>
  <c r="F29" i="8"/>
  <c r="E46" i="8"/>
  <c r="E52" i="8" s="1"/>
  <c r="E18" i="9" s="1"/>
  <c r="E51" i="8"/>
  <c r="V6" i="9"/>
  <c r="V27" i="8"/>
  <c r="V17" i="9" s="1"/>
  <c r="V56" i="8"/>
  <c r="S24" i="8"/>
  <c r="S25" i="8" s="1"/>
  <c r="S48" i="8" s="1"/>
  <c r="N24" i="8"/>
  <c r="N25" i="8" s="1"/>
  <c r="N48" i="8" s="1"/>
  <c r="P24" i="8"/>
  <c r="P25" i="8" s="1"/>
  <c r="P48" i="8" s="1"/>
  <c r="H25" i="5"/>
  <c r="H59" i="6" s="1"/>
  <c r="H60" i="6" s="1"/>
  <c r="Q24" i="8"/>
  <c r="Q25" i="8" s="1"/>
  <c r="Q48" i="8" s="1"/>
  <c r="F26" i="5"/>
  <c r="F29" i="5"/>
  <c r="AB24" i="8"/>
  <c r="Q25" i="5"/>
  <c r="Q59" i="6" s="1"/>
  <c r="Q60" i="6" s="1"/>
  <c r="Y24" i="8"/>
  <c r="V24" i="8"/>
  <c r="V25" i="8" s="1"/>
  <c r="V48" i="8" s="1"/>
  <c r="AA24" i="8"/>
  <c r="X24" i="8"/>
  <c r="X25" i="8" s="1"/>
  <c r="X48" i="8" s="1"/>
  <c r="Z24" i="8"/>
  <c r="U24" i="8"/>
  <c r="U25" i="8" s="1"/>
  <c r="U48" i="8" s="1"/>
  <c r="W24" i="8"/>
  <c r="W25" i="8" s="1"/>
  <c r="W48" i="8" s="1"/>
  <c r="I56" i="8"/>
  <c r="I6" i="9"/>
  <c r="I27" i="8"/>
  <c r="I17" i="9" s="1"/>
  <c r="M24" i="8"/>
  <c r="M25" i="8" s="1"/>
  <c r="M48" i="8" s="1"/>
  <c r="B25" i="5"/>
  <c r="B59" i="6" s="1"/>
  <c r="B60" i="6" s="1"/>
  <c r="B24" i="8"/>
  <c r="I24" i="8"/>
  <c r="I25" i="8" s="1"/>
  <c r="I48" i="8" s="1"/>
  <c r="J24" i="8"/>
  <c r="E24" i="8"/>
  <c r="G24" i="8"/>
  <c r="L24" i="8"/>
  <c r="K24" i="8"/>
  <c r="K25" i="8" s="1"/>
  <c r="K48" i="8" s="1"/>
  <c r="K49" i="8" s="1"/>
  <c r="H24" i="8"/>
  <c r="D24" i="8"/>
  <c r="C24" i="8"/>
  <c r="C25" i="8" s="1"/>
  <c r="C48" i="8" s="1"/>
  <c r="AC25" i="5"/>
  <c r="AC59" i="6" s="1"/>
  <c r="AC60" i="6" s="1"/>
  <c r="J47" i="5"/>
  <c r="J53" i="5" s="1"/>
  <c r="J52" i="5"/>
  <c r="M6" i="9"/>
  <c r="M27" i="8"/>
  <c r="M17" i="9" s="1"/>
  <c r="M56" i="8"/>
  <c r="I47" i="5"/>
  <c r="I53" i="5" s="1"/>
  <c r="I52" i="5"/>
  <c r="X6" i="9"/>
  <c r="X27" i="8"/>
  <c r="X17" i="9" s="1"/>
  <c r="X56" i="8"/>
  <c r="O57" i="8"/>
  <c r="O25" i="8"/>
  <c r="O48" i="8" s="1"/>
  <c r="N47" i="5"/>
  <c r="N53" i="5" s="1"/>
  <c r="N52" i="5"/>
  <c r="L26" i="5"/>
  <c r="L29" i="5"/>
  <c r="H47" i="5"/>
  <c r="H53" i="5" s="1"/>
  <c r="H52" i="5"/>
  <c r="AI24" i="8"/>
  <c r="AI57" i="8" s="1"/>
  <c r="AD24" i="8"/>
  <c r="AD25" i="8" s="1"/>
  <c r="AD48" i="8" s="1"/>
  <c r="S25" i="5"/>
  <c r="S59" i="6" s="1"/>
  <c r="S60" i="6" s="1"/>
  <c r="F57" i="8"/>
  <c r="F47" i="5"/>
  <c r="F53" i="5" s="1"/>
  <c r="F52" i="5"/>
  <c r="G47" i="5"/>
  <c r="G53" i="5" s="1"/>
  <c r="G52" i="5"/>
  <c r="V47" i="5"/>
  <c r="V53" i="5" s="1"/>
  <c r="V52" i="5"/>
  <c r="AD6" i="9"/>
  <c r="AD27" i="8"/>
  <c r="AD17" i="9" s="1"/>
  <c r="AD56" i="8"/>
  <c r="U30" i="5"/>
  <c r="U37" i="5"/>
  <c r="U48" i="6" s="1"/>
  <c r="AB30" i="5"/>
  <c r="AB37" i="5"/>
  <c r="AB48" i="6" s="1"/>
  <c r="O37" i="5"/>
  <c r="O48" i="6" s="1"/>
  <c r="O30" i="5"/>
  <c r="N6" i="9"/>
  <c r="N27" i="8"/>
  <c r="N17" i="9" s="1"/>
  <c r="N26" i="5"/>
  <c r="N29" i="5"/>
  <c r="G6" i="9"/>
  <c r="G27" i="8"/>
  <c r="G17" i="9" s="1"/>
  <c r="AG24" i="8"/>
  <c r="AG25" i="8" s="1"/>
  <c r="AF24" i="8"/>
  <c r="AF25" i="8" s="1"/>
  <c r="AF48" i="8" s="1"/>
  <c r="V25" i="5"/>
  <c r="V59" i="6" s="1"/>
  <c r="V60" i="6" s="1"/>
  <c r="AC24" i="8"/>
  <c r="Y6" i="9"/>
  <c r="Y27" i="8"/>
  <c r="Y17" i="9" s="1"/>
  <c r="Q6" i="9"/>
  <c r="Q27" i="8"/>
  <c r="Q17" i="9" s="1"/>
  <c r="AA6" i="9"/>
  <c r="AA27" i="8"/>
  <c r="AA17" i="9" s="1"/>
  <c r="Z47" i="5"/>
  <c r="Z53" i="5" s="1"/>
  <c r="U6" i="9"/>
  <c r="U27" i="8"/>
  <c r="U17" i="9" s="1"/>
  <c r="S6" i="9"/>
  <c r="S27" i="8"/>
  <c r="S17" i="9" s="1"/>
  <c r="T6" i="9"/>
  <c r="T27" i="8"/>
  <c r="T17" i="9" s="1"/>
  <c r="R6" i="9"/>
  <c r="R27" i="8"/>
  <c r="R17" i="9" s="1"/>
  <c r="D56" i="8"/>
  <c r="D6" i="9"/>
  <c r="D27" i="8"/>
  <c r="D17" i="9" s="1"/>
  <c r="W6" i="9"/>
  <c r="W27" i="8"/>
  <c r="W17" i="9" s="1"/>
  <c r="Q47" i="5"/>
  <c r="Q53" i="5" s="1"/>
  <c r="Q52" i="5"/>
  <c r="AG6" i="9"/>
  <c r="AG56" i="8"/>
  <c r="AG27" i="8"/>
  <c r="AG17" i="9" s="1"/>
  <c r="AH30" i="5"/>
  <c r="AF30" i="5"/>
  <c r="AF37" i="5"/>
  <c r="AF48" i="6" s="1"/>
  <c r="R47" i="5"/>
  <c r="R53" i="5" s="1"/>
  <c r="R52" i="5"/>
  <c r="H6" i="9"/>
  <c r="H27" i="8"/>
  <c r="H17" i="9" s="1"/>
  <c r="AE47" i="5"/>
  <c r="AE53" i="5" s="1"/>
  <c r="AE52" i="5"/>
  <c r="AH24" i="8"/>
  <c r="AH25" i="8" s="1"/>
  <c r="AH48" i="8" s="1"/>
  <c r="W25" i="5"/>
  <c r="W59" i="6" s="1"/>
  <c r="W60" i="6" s="1"/>
  <c r="K26" i="5"/>
  <c r="K29" i="5"/>
  <c r="C56" i="8"/>
  <c r="C6" i="9"/>
  <c r="C27" i="8"/>
  <c r="C17" i="9" s="1"/>
  <c r="AA26" i="5"/>
  <c r="AA29" i="5"/>
  <c r="AD25" i="5"/>
  <c r="AD59" i="6" s="1"/>
  <c r="AD60" i="6" s="1"/>
  <c r="Y56" i="8"/>
  <c r="L6" i="9"/>
  <c r="L27" i="8"/>
  <c r="L17" i="9" s="1"/>
  <c r="AD47" i="5"/>
  <c r="AD53" i="5" s="1"/>
  <c r="AD52" i="5"/>
  <c r="X47" i="5"/>
  <c r="X53" i="5" s="1"/>
  <c r="X52" i="5"/>
  <c r="P6" i="9"/>
  <c r="P27" i="8"/>
  <c r="P17" i="9" s="1"/>
  <c r="P56" i="8"/>
  <c r="AG37" i="5"/>
  <c r="AG30" i="5"/>
  <c r="T47" i="5"/>
  <c r="T53" i="5" s="1"/>
  <c r="T52" i="5"/>
  <c r="G26" i="5"/>
  <c r="G29" i="5"/>
  <c r="W47" i="5"/>
  <c r="W53" i="5" s="1"/>
  <c r="W52" i="5"/>
  <c r="H56" i="8"/>
  <c r="AE24" i="8"/>
  <c r="M26" i="5"/>
  <c r="M29" i="5"/>
  <c r="B56" i="8"/>
  <c r="B6" i="9"/>
  <c r="B27" i="8"/>
  <c r="B17" i="9" s="1"/>
  <c r="S56" i="8"/>
  <c r="AB6" i="9"/>
  <c r="AB27" i="8"/>
  <c r="AB17" i="9" s="1"/>
  <c r="AB56" i="8"/>
  <c r="AF6" i="9"/>
  <c r="AF27" i="8"/>
  <c r="AF17" i="9" s="1"/>
  <c r="AF56" i="8"/>
  <c r="AC47" i="5"/>
  <c r="AC53" i="5" s="1"/>
  <c r="AC52" i="5"/>
  <c r="AJ24" i="5"/>
  <c r="W56" i="8"/>
  <c r="G56" i="8"/>
  <c r="AC6" i="9"/>
  <c r="AC27" i="8"/>
  <c r="AC17" i="9" s="1"/>
  <c r="AC56" i="8"/>
  <c r="O46" i="8"/>
  <c r="O52" i="8" s="1"/>
  <c r="O18" i="9" s="1"/>
  <c r="O51" i="8"/>
  <c r="J46" i="8"/>
  <c r="J52" i="8" s="1"/>
  <c r="J18" i="9" s="1"/>
  <c r="J51" i="8"/>
  <c r="Z25" i="5"/>
  <c r="Z59" i="6" s="1"/>
  <c r="Z60" i="6" s="1"/>
  <c r="J26" i="5"/>
  <c r="J29" i="5"/>
  <c r="T26" i="5"/>
  <c r="T29" i="5"/>
  <c r="D26" i="5"/>
  <c r="D29" i="5"/>
  <c r="F46" i="8"/>
  <c r="F51" i="8"/>
  <c r="K47" i="5"/>
  <c r="K53" i="5" s="1"/>
  <c r="K52" i="5"/>
  <c r="AA47" i="5"/>
  <c r="AA53" i="5" s="1"/>
  <c r="AA52" i="5"/>
  <c r="T24" i="8"/>
  <c r="Z6" i="9"/>
  <c r="Z27" i="8"/>
  <c r="Z17" i="9" s="1"/>
  <c r="AH47" i="5"/>
  <c r="AH53" i="5" s="1"/>
  <c r="AH52" i="5"/>
  <c r="AE6" i="9"/>
  <c r="AE56" i="8"/>
  <c r="AE27" i="8"/>
  <c r="AE17" i="9" s="1"/>
  <c r="K6" i="9"/>
  <c r="K27" i="8"/>
  <c r="K17" i="9" s="1"/>
  <c r="K56" i="8"/>
  <c r="AH6" i="9"/>
  <c r="AH27" i="8"/>
  <c r="AH17" i="9" s="1"/>
  <c r="AH56" i="8"/>
  <c r="N56" i="8"/>
  <c r="L56" i="8"/>
  <c r="Y9" i="7"/>
  <c r="Y21" i="7" s="1"/>
  <c r="Y38" i="5"/>
  <c r="X11" i="9"/>
  <c r="X26" i="5"/>
  <c r="X29" i="5"/>
  <c r="E37" i="5"/>
  <c r="E48" i="6" s="1"/>
  <c r="E30" i="5"/>
  <c r="AE25" i="5"/>
  <c r="S47" i="5"/>
  <c r="S53" i="5" s="1"/>
  <c r="S52" i="5"/>
  <c r="R25" i="5"/>
  <c r="R59" i="6" s="1"/>
  <c r="R60" i="6" s="1"/>
  <c r="R24" i="8"/>
  <c r="AA56" i="8"/>
  <c r="I25" i="5"/>
  <c r="I59" i="6" s="1"/>
  <c r="I60" i="6" s="1"/>
  <c r="C37" i="5"/>
  <c r="C48" i="6" s="1"/>
  <c r="C30" i="5"/>
  <c r="P37" i="5"/>
  <c r="P48" i="6" s="1"/>
  <c r="P30" i="5"/>
  <c r="AO21" i="5"/>
  <c r="AO21" i="8" s="1"/>
  <c r="AO55" i="8" s="1"/>
  <c r="AO3" i="9"/>
  <c r="AM11" i="8"/>
  <c r="AO45" i="5"/>
  <c r="AQ7" i="5"/>
  <c r="AQ9" i="6" s="1"/>
  <c r="AQ14" i="7" s="1"/>
  <c r="AR3" i="5"/>
  <c r="AN30" i="6"/>
  <c r="AN17" i="7" s="1"/>
  <c r="AN9" i="8"/>
  <c r="AP11" i="5"/>
  <c r="AP7" i="8"/>
  <c r="AR40" i="6"/>
  <c r="AO17" i="7" l="1"/>
  <c r="AR16" i="6"/>
  <c r="AO9" i="8"/>
  <c r="AO11" i="8" s="1"/>
  <c r="AG29" i="8"/>
  <c r="AG30" i="8" s="1"/>
  <c r="AG48" i="8"/>
  <c r="AG48" i="6"/>
  <c r="AP35" i="8"/>
  <c r="AP9" i="5"/>
  <c r="AP30" i="6" s="1"/>
  <c r="AP17" i="7" s="1"/>
  <c r="AS34" i="8"/>
  <c r="AS32" i="5"/>
  <c r="AS32" i="8" s="1"/>
  <c r="AQ35" i="8"/>
  <c r="AR12" i="7"/>
  <c r="AE29" i="5"/>
  <c r="AE59" i="6"/>
  <c r="AE60" i="6" s="1"/>
  <c r="AE61" i="6" s="1"/>
  <c r="AQ35" i="5"/>
  <c r="AR33" i="5"/>
  <c r="AR35" i="5" s="1"/>
  <c r="AF29" i="8"/>
  <c r="AF37" i="8" s="1"/>
  <c r="AF26" i="8"/>
  <c r="AG26" i="8"/>
  <c r="D13" i="16"/>
  <c r="AH26" i="8"/>
  <c r="AH29" i="8"/>
  <c r="AH37" i="8" s="1"/>
  <c r="AJ24" i="8"/>
  <c r="AJ57" i="8" s="1"/>
  <c r="AK24" i="5"/>
  <c r="AL24" i="5" s="1"/>
  <c r="AN20" i="5"/>
  <c r="I26" i="8"/>
  <c r="I29" i="8"/>
  <c r="M26" i="8"/>
  <c r="M29" i="8"/>
  <c r="W26" i="8"/>
  <c r="W29" i="8"/>
  <c r="V26" i="8"/>
  <c r="V29" i="8"/>
  <c r="E38" i="5"/>
  <c r="D11" i="9"/>
  <c r="E9" i="7"/>
  <c r="E21" i="7" s="1"/>
  <c r="N26" i="8"/>
  <c r="N29" i="8"/>
  <c r="M30" i="5"/>
  <c r="M37" i="5"/>
  <c r="M48" i="6" s="1"/>
  <c r="AH38" i="5"/>
  <c r="AH9" i="7"/>
  <c r="AH21" i="7" s="1"/>
  <c r="AG11" i="9"/>
  <c r="AB9" i="7"/>
  <c r="AB21" i="7" s="1"/>
  <c r="AA11" i="9"/>
  <c r="AB38" i="5"/>
  <c r="X26" i="8"/>
  <c r="X29" i="8"/>
  <c r="O11" i="9"/>
  <c r="P9" i="7"/>
  <c r="P21" i="7" s="1"/>
  <c r="P38" i="5"/>
  <c r="X10" i="9"/>
  <c r="Y26" i="7"/>
  <c r="R26" i="5"/>
  <c r="R29" i="5"/>
  <c r="AH46" i="8"/>
  <c r="AH52" i="8" s="1"/>
  <c r="AH18" i="9" s="1"/>
  <c r="AH51" i="8"/>
  <c r="K52" i="8"/>
  <c r="K18" i="9" s="1"/>
  <c r="K51" i="8"/>
  <c r="AE46" i="8"/>
  <c r="AE52" i="8" s="1"/>
  <c r="AE18" i="9" s="1"/>
  <c r="AE51" i="8"/>
  <c r="F52" i="8"/>
  <c r="F18" i="9" s="1"/>
  <c r="AC46" i="8"/>
  <c r="AC52" i="8" s="1"/>
  <c r="AC18" i="9" s="1"/>
  <c r="AC51" i="8"/>
  <c r="AE25" i="8"/>
  <c r="AE48" i="8" s="1"/>
  <c r="AE57" i="8"/>
  <c r="AG38" i="5"/>
  <c r="AF11" i="9"/>
  <c r="AG9" i="7"/>
  <c r="AG21" i="7" s="1"/>
  <c r="P46" i="8"/>
  <c r="P52" i="8" s="1"/>
  <c r="P18" i="9" s="1"/>
  <c r="P51" i="8"/>
  <c r="AA30" i="5"/>
  <c r="AA37" i="5"/>
  <c r="AA48" i="6" s="1"/>
  <c r="AH57" i="8"/>
  <c r="T46" i="8"/>
  <c r="T52" i="8" s="1"/>
  <c r="T18" i="9" s="1"/>
  <c r="T51" i="8"/>
  <c r="AA46" i="8"/>
  <c r="AA52" i="8" s="1"/>
  <c r="AA18" i="9" s="1"/>
  <c r="AA51" i="8"/>
  <c r="AC57" i="8"/>
  <c r="AC25" i="8"/>
  <c r="AC48" i="8" s="1"/>
  <c r="AG57" i="8"/>
  <c r="N30" i="5"/>
  <c r="N37" i="5"/>
  <c r="N48" i="6" s="1"/>
  <c r="N46" i="8"/>
  <c r="N52" i="8" s="1"/>
  <c r="N18" i="9" s="1"/>
  <c r="N51" i="8"/>
  <c r="K26" i="8"/>
  <c r="K29" i="8"/>
  <c r="O26" i="8"/>
  <c r="O29" i="8"/>
  <c r="D57" i="8"/>
  <c r="D25" i="8"/>
  <c r="D48" i="8" s="1"/>
  <c r="G57" i="8"/>
  <c r="G25" i="8"/>
  <c r="G48" i="8" s="1"/>
  <c r="B57" i="8"/>
  <c r="B25" i="8"/>
  <c r="B48" i="8" s="1"/>
  <c r="X57" i="8"/>
  <c r="Q26" i="5"/>
  <c r="Q29" i="5"/>
  <c r="P57" i="8"/>
  <c r="B11" i="9"/>
  <c r="C38" i="5"/>
  <c r="C9" i="7"/>
  <c r="C21" i="7" s="1"/>
  <c r="J37" i="5"/>
  <c r="J48" i="6" s="1"/>
  <c r="J30" i="5"/>
  <c r="C46" i="8"/>
  <c r="C52" i="8" s="1"/>
  <c r="C18" i="9" s="1"/>
  <c r="C51" i="8"/>
  <c r="AG46" i="8"/>
  <c r="AG52" i="8" s="1"/>
  <c r="AG18" i="9" s="1"/>
  <c r="AG51" i="8"/>
  <c r="R46" i="8"/>
  <c r="R52" i="8" s="1"/>
  <c r="R18" i="9" s="1"/>
  <c r="R51" i="8"/>
  <c r="U26" i="8"/>
  <c r="U29" i="8"/>
  <c r="Y46" i="8"/>
  <c r="Y52" i="8" s="1"/>
  <c r="Y18" i="9" s="1"/>
  <c r="Y51" i="8"/>
  <c r="X52" i="8"/>
  <c r="X18" i="9" s="1"/>
  <c r="X51" i="8"/>
  <c r="M46" i="8"/>
  <c r="M52" i="8" s="1"/>
  <c r="M18" i="9" s="1"/>
  <c r="M51" i="8"/>
  <c r="H57" i="8"/>
  <c r="E57" i="8"/>
  <c r="E25" i="8"/>
  <c r="E48" i="8" s="1"/>
  <c r="W57" i="8"/>
  <c r="AA57" i="8"/>
  <c r="AA25" i="8"/>
  <c r="AA48" i="8" s="1"/>
  <c r="N57" i="8"/>
  <c r="X30" i="5"/>
  <c r="X37" i="5"/>
  <c r="X48" i="6" s="1"/>
  <c r="T57" i="8"/>
  <c r="T25" i="8"/>
  <c r="T48" i="8" s="1"/>
  <c r="D30" i="5"/>
  <c r="D37" i="5"/>
  <c r="D48" i="6" s="1"/>
  <c r="AF46" i="8"/>
  <c r="AF52" i="8" s="1"/>
  <c r="AF18" i="9" s="1"/>
  <c r="AF51" i="8"/>
  <c r="AB46" i="8"/>
  <c r="AB52" i="8" s="1"/>
  <c r="AB18" i="9" s="1"/>
  <c r="AB51" i="8"/>
  <c r="AD26" i="8"/>
  <c r="AD29" i="8"/>
  <c r="P26" i="8"/>
  <c r="P29" i="8"/>
  <c r="AD26" i="5"/>
  <c r="AD29" i="5"/>
  <c r="AF38" i="5"/>
  <c r="AF9" i="7"/>
  <c r="AF21" i="7" s="1"/>
  <c r="AE11" i="9"/>
  <c r="Q26" i="8"/>
  <c r="Q29" i="8"/>
  <c r="W46" i="8"/>
  <c r="W52" i="8" s="1"/>
  <c r="W18" i="9" s="1"/>
  <c r="W51" i="8"/>
  <c r="D46" i="8"/>
  <c r="D51" i="8"/>
  <c r="AF57" i="8"/>
  <c r="S26" i="5"/>
  <c r="S29" i="5"/>
  <c r="AC26" i="5"/>
  <c r="AC29" i="5"/>
  <c r="K57" i="8"/>
  <c r="J57" i="8"/>
  <c r="J25" i="8"/>
  <c r="J48" i="8" s="1"/>
  <c r="B26" i="5"/>
  <c r="B29" i="5"/>
  <c r="U57" i="8"/>
  <c r="V57" i="8"/>
  <c r="AB57" i="8"/>
  <c r="AB25" i="8"/>
  <c r="AB48" i="8" s="1"/>
  <c r="Q57" i="8"/>
  <c r="F30" i="8"/>
  <c r="F37" i="8"/>
  <c r="F49" i="8" s="1"/>
  <c r="T37" i="5"/>
  <c r="T48" i="6" s="1"/>
  <c r="T30" i="5"/>
  <c r="G37" i="5"/>
  <c r="G48" i="6" s="1"/>
  <c r="G30" i="5"/>
  <c r="H46" i="8"/>
  <c r="H52" i="8" s="1"/>
  <c r="H18" i="9" s="1"/>
  <c r="H51" i="8"/>
  <c r="V26" i="5"/>
  <c r="V29" i="5"/>
  <c r="I26" i="5"/>
  <c r="I29" i="5"/>
  <c r="R57" i="8"/>
  <c r="R25" i="8"/>
  <c r="R48" i="8" s="1"/>
  <c r="AE26" i="5"/>
  <c r="Z46" i="8"/>
  <c r="Z52" i="8" s="1"/>
  <c r="Z18" i="9" s="1"/>
  <c r="Z51" i="8"/>
  <c r="Z26" i="5"/>
  <c r="Z29" i="5"/>
  <c r="C26" i="8"/>
  <c r="C29" i="8"/>
  <c r="B46" i="8"/>
  <c r="B52" i="8" s="1"/>
  <c r="B18" i="9" s="1"/>
  <c r="B51" i="8"/>
  <c r="S26" i="8"/>
  <c r="S29" i="8"/>
  <c r="L46" i="8"/>
  <c r="L52" i="8" s="1"/>
  <c r="L18" i="9" s="1"/>
  <c r="L51" i="8"/>
  <c r="K37" i="5"/>
  <c r="K48" i="6" s="1"/>
  <c r="K30" i="5"/>
  <c r="W26" i="5"/>
  <c r="W29" i="5"/>
  <c r="S46" i="8"/>
  <c r="S52" i="8" s="1"/>
  <c r="S18" i="9" s="1"/>
  <c r="S51" i="8"/>
  <c r="U46" i="8"/>
  <c r="U52" i="8" s="1"/>
  <c r="U18" i="9" s="1"/>
  <c r="U51" i="8"/>
  <c r="Q46" i="8"/>
  <c r="Q52" i="8" s="1"/>
  <c r="Q18" i="9" s="1"/>
  <c r="Q51" i="8"/>
  <c r="G46" i="8"/>
  <c r="G51" i="8"/>
  <c r="O9" i="7"/>
  <c r="O21" i="7" s="1"/>
  <c r="O38" i="5"/>
  <c r="N11" i="9"/>
  <c r="U38" i="5"/>
  <c r="T11" i="9"/>
  <c r="U9" i="7"/>
  <c r="U21" i="7" s="1"/>
  <c r="AD46" i="8"/>
  <c r="AD52" i="8" s="1"/>
  <c r="AD18" i="9" s="1"/>
  <c r="AD51" i="8"/>
  <c r="AD57" i="8"/>
  <c r="L30" i="5"/>
  <c r="L37" i="5"/>
  <c r="L48" i="6" s="1"/>
  <c r="H25" i="8"/>
  <c r="H48" i="8" s="1"/>
  <c r="C57" i="8"/>
  <c r="L57" i="8"/>
  <c r="L25" i="8"/>
  <c r="L48" i="8" s="1"/>
  <c r="I57" i="8"/>
  <c r="M57" i="8"/>
  <c r="I46" i="8"/>
  <c r="I52" i="8" s="1"/>
  <c r="I18" i="9" s="1"/>
  <c r="I51" i="8"/>
  <c r="Z25" i="8"/>
  <c r="Z48" i="8" s="1"/>
  <c r="Z57" i="8"/>
  <c r="Y57" i="8"/>
  <c r="Y25" i="8"/>
  <c r="Y48" i="8" s="1"/>
  <c r="F30" i="5"/>
  <c r="F37" i="5"/>
  <c r="F48" i="6" s="1"/>
  <c r="H26" i="5"/>
  <c r="H29" i="5"/>
  <c r="S57" i="8"/>
  <c r="V46" i="8"/>
  <c r="V52" i="8" s="1"/>
  <c r="V18" i="9" s="1"/>
  <c r="V51" i="8"/>
  <c r="AP21" i="5"/>
  <c r="AP21" i="8" s="1"/>
  <c r="AP55" i="8" s="1"/>
  <c r="AS40" i="6"/>
  <c r="AT40" i="6"/>
  <c r="AP3" i="9"/>
  <c r="AN11" i="8"/>
  <c r="AS3" i="5"/>
  <c r="AR7" i="5"/>
  <c r="AR9" i="6" s="1"/>
  <c r="AM7" i="9"/>
  <c r="AM12" i="8"/>
  <c r="AM44" i="8"/>
  <c r="AP45" i="5"/>
  <c r="AQ11" i="5"/>
  <c r="AQ7" i="8"/>
  <c r="AS16" i="6" l="1"/>
  <c r="AG37" i="8"/>
  <c r="AG38" i="8" s="1"/>
  <c r="AG19" i="9" s="1"/>
  <c r="P39" i="5"/>
  <c r="P49" i="5" s="1"/>
  <c r="P50" i="5" s="1"/>
  <c r="O39" i="5"/>
  <c r="O49" i="5" s="1"/>
  <c r="O50" i="5" s="1"/>
  <c r="N39" i="5"/>
  <c r="AP9" i="8"/>
  <c r="AQ9" i="5"/>
  <c r="AQ9" i="8" s="1"/>
  <c r="AQ11" i="8" s="1"/>
  <c r="AT32" i="5"/>
  <c r="AT32" i="8" s="1"/>
  <c r="AS12" i="7"/>
  <c r="AR33" i="8"/>
  <c r="AR35" i="8" s="1"/>
  <c r="AS33" i="5"/>
  <c r="AS35" i="5" s="1"/>
  <c r="AF49" i="8"/>
  <c r="AF30" i="8"/>
  <c r="AK24" i="8"/>
  <c r="AK57" i="8" s="1"/>
  <c r="AM24" i="5"/>
  <c r="AN24" i="5" s="1"/>
  <c r="AO20" i="5"/>
  <c r="AN20" i="8"/>
  <c r="AH38" i="8"/>
  <c r="AH30" i="8"/>
  <c r="AL24" i="8"/>
  <c r="AL57" i="8" s="1"/>
  <c r="AG49" i="8"/>
  <c r="Y26" i="8"/>
  <c r="Y29" i="8"/>
  <c r="W30" i="5"/>
  <c r="W37" i="5"/>
  <c r="W48" i="6" s="1"/>
  <c r="F38" i="5"/>
  <c r="F9" i="7"/>
  <c r="F21" i="7" s="1"/>
  <c r="E11" i="9"/>
  <c r="H26" i="8"/>
  <c r="H29" i="8"/>
  <c r="O26" i="7"/>
  <c r="N10" i="9"/>
  <c r="H30" i="5"/>
  <c r="H37" i="5"/>
  <c r="H48" i="6" s="1"/>
  <c r="L38" i="5"/>
  <c r="L9" i="7"/>
  <c r="L21" i="7" s="1"/>
  <c r="K11" i="9"/>
  <c r="AE30" i="5"/>
  <c r="AE37" i="5"/>
  <c r="AE48" i="6" s="1"/>
  <c r="R26" i="8"/>
  <c r="R29" i="8"/>
  <c r="R37" i="8" s="1"/>
  <c r="F5" i="9"/>
  <c r="F38" i="8"/>
  <c r="F19" i="9" s="1"/>
  <c r="B30" i="5"/>
  <c r="B37" i="5"/>
  <c r="AC37" i="5"/>
  <c r="AC48" i="6" s="1"/>
  <c r="AC30" i="5"/>
  <c r="D52" i="8"/>
  <c r="D18" i="9" s="1"/>
  <c r="AD37" i="5"/>
  <c r="AD48" i="6" s="1"/>
  <c r="AD30" i="5"/>
  <c r="D38" i="5"/>
  <c r="D9" i="7"/>
  <c r="D21" i="7" s="1"/>
  <c r="C11" i="9"/>
  <c r="Q30" i="5"/>
  <c r="Q37" i="5"/>
  <c r="Q48" i="6" s="1"/>
  <c r="G26" i="8"/>
  <c r="G29" i="8"/>
  <c r="O30" i="8"/>
  <c r="O37" i="8"/>
  <c r="O49" i="8" s="1"/>
  <c r="AA9" i="7"/>
  <c r="AA21" i="7" s="1"/>
  <c r="Z11" i="9"/>
  <c r="AA38" i="5"/>
  <c r="AF10" i="9"/>
  <c r="AG26" i="7"/>
  <c r="V30" i="8"/>
  <c r="V37" i="8"/>
  <c r="V49" i="8" s="1"/>
  <c r="M30" i="8"/>
  <c r="M37" i="8"/>
  <c r="M49" i="8" s="1"/>
  <c r="J11" i="9"/>
  <c r="K9" i="7"/>
  <c r="K21" i="7" s="1"/>
  <c r="K38" i="5"/>
  <c r="C37" i="8"/>
  <c r="C49" i="8" s="1"/>
  <c r="C30" i="8"/>
  <c r="V37" i="5"/>
  <c r="V48" i="6" s="1"/>
  <c r="V30" i="5"/>
  <c r="S37" i="5"/>
  <c r="S48" i="6" s="1"/>
  <c r="S30" i="5"/>
  <c r="X9" i="7"/>
  <c r="X21" i="7" s="1"/>
  <c r="W11" i="9"/>
  <c r="X38" i="5"/>
  <c r="AE26" i="8"/>
  <c r="AE29" i="8"/>
  <c r="R30" i="5"/>
  <c r="R37" i="5"/>
  <c r="R48" i="6" s="1"/>
  <c r="X30" i="8"/>
  <c r="X37" i="8"/>
  <c r="X49" i="8" s="1"/>
  <c r="AA10" i="9"/>
  <c r="AB26" i="7"/>
  <c r="M38" i="5"/>
  <c r="M9" i="7"/>
  <c r="M21" i="7" s="1"/>
  <c r="L11" i="9"/>
  <c r="D10" i="9"/>
  <c r="E26" i="7"/>
  <c r="Z26" i="8"/>
  <c r="Z29" i="8"/>
  <c r="L26" i="8"/>
  <c r="L29" i="8"/>
  <c r="U26" i="7"/>
  <c r="T10" i="9"/>
  <c r="I37" i="5"/>
  <c r="I48" i="6" s="1"/>
  <c r="I30" i="5"/>
  <c r="AB26" i="8"/>
  <c r="AB29" i="8"/>
  <c r="AE10" i="9"/>
  <c r="AF26" i="7"/>
  <c r="J9" i="7"/>
  <c r="J21" i="7" s="1"/>
  <c r="J38" i="5"/>
  <c r="I11" i="9"/>
  <c r="B26" i="8"/>
  <c r="B29" i="8"/>
  <c r="K37" i="8"/>
  <c r="K30" i="8"/>
  <c r="AH49" i="8"/>
  <c r="D14" i="16" s="1"/>
  <c r="W37" i="8"/>
  <c r="W49" i="8" s="1"/>
  <c r="W30" i="8"/>
  <c r="I30" i="8"/>
  <c r="I37" i="8"/>
  <c r="I49" i="8" s="1"/>
  <c r="G52" i="8"/>
  <c r="G18" i="9" s="1"/>
  <c r="S30" i="8"/>
  <c r="S37" i="8"/>
  <c r="S49" i="8" s="1"/>
  <c r="AD30" i="8"/>
  <c r="AD37" i="8"/>
  <c r="AD49" i="8" s="1"/>
  <c r="AA26" i="8"/>
  <c r="AA29" i="8"/>
  <c r="Z37" i="5"/>
  <c r="Z30" i="5"/>
  <c r="G9" i="7"/>
  <c r="G21" i="7" s="1"/>
  <c r="G38" i="5"/>
  <c r="F11" i="9"/>
  <c r="T9" i="7"/>
  <c r="T21" i="7" s="1"/>
  <c r="S11" i="9"/>
  <c r="T38" i="5"/>
  <c r="J26" i="8"/>
  <c r="J29" i="8"/>
  <c r="Q37" i="8"/>
  <c r="Q49" i="8" s="1"/>
  <c r="Q30" i="8"/>
  <c r="P37" i="8"/>
  <c r="P49" i="8" s="1"/>
  <c r="P30" i="8"/>
  <c r="T26" i="8"/>
  <c r="T29" i="8"/>
  <c r="E26" i="8"/>
  <c r="E29" i="8"/>
  <c r="U30" i="8"/>
  <c r="U37" i="8"/>
  <c r="U49" i="8" s="1"/>
  <c r="AF38" i="8"/>
  <c r="AF19" i="9" s="1"/>
  <c r="AF5" i="9"/>
  <c r="C26" i="7"/>
  <c r="B10" i="9"/>
  <c r="D26" i="8"/>
  <c r="D29" i="8"/>
  <c r="N38" i="5"/>
  <c r="M11" i="9"/>
  <c r="N9" i="7"/>
  <c r="N21" i="7" s="1"/>
  <c r="AC26" i="8"/>
  <c r="AC29" i="8"/>
  <c r="O10" i="9"/>
  <c r="P26" i="7"/>
  <c r="AH26" i="7"/>
  <c r="AG10" i="9"/>
  <c r="N30" i="8"/>
  <c r="N37" i="8"/>
  <c r="N49" i="8" s="1"/>
  <c r="AQ21" i="5"/>
  <c r="AR14" i="7"/>
  <c r="AN7" i="9"/>
  <c r="AN12" i="8"/>
  <c r="AN44" i="8"/>
  <c r="AO7" i="9"/>
  <c r="AO12" i="8"/>
  <c r="AO44" i="8"/>
  <c r="AR11" i="5"/>
  <c r="AR7" i="8"/>
  <c r="AQ3" i="9"/>
  <c r="AQ45" i="5"/>
  <c r="AS7" i="5"/>
  <c r="AT3" i="5"/>
  <c r="AT7" i="5" s="1"/>
  <c r="AT16" i="6" l="1"/>
  <c r="AG5" i="9"/>
  <c r="Z48" i="6"/>
  <c r="AP11" i="8"/>
  <c r="AP12" i="8" s="1"/>
  <c r="B48" i="6"/>
  <c r="C47" i="6" s="1"/>
  <c r="D47" i="6" s="1"/>
  <c r="E47" i="6" s="1"/>
  <c r="F47" i="6" s="1"/>
  <c r="G47" i="6" s="1"/>
  <c r="H47" i="6" s="1"/>
  <c r="I47" i="6" s="1"/>
  <c r="J47" i="6" s="1"/>
  <c r="K47" i="6" s="1"/>
  <c r="L47" i="6" s="1"/>
  <c r="M47" i="6" s="1"/>
  <c r="N47" i="6" s="1"/>
  <c r="O47" i="6" s="1"/>
  <c r="P47" i="6" s="1"/>
  <c r="Q47" i="6" s="1"/>
  <c r="R47" i="6" s="1"/>
  <c r="S47" i="6" s="1"/>
  <c r="T47" i="6" s="1"/>
  <c r="U47" i="6" s="1"/>
  <c r="V47" i="6" s="1"/>
  <c r="W47" i="6" s="1"/>
  <c r="X47" i="6" s="1"/>
  <c r="Y47" i="6" s="1"/>
  <c r="Z47" i="6" s="1"/>
  <c r="N49" i="5"/>
  <c r="N50" i="5" s="1"/>
  <c r="U39" i="5"/>
  <c r="U49" i="5" s="1"/>
  <c r="U50" i="5" s="1"/>
  <c r="Y39" i="5"/>
  <c r="Y49" i="5" s="1"/>
  <c r="Y50" i="5" s="1"/>
  <c r="AG39" i="5"/>
  <c r="AC39" i="5"/>
  <c r="AF39" i="5"/>
  <c r="AB39" i="5"/>
  <c r="AB49" i="5" s="1"/>
  <c r="AB50" i="5" s="1"/>
  <c r="AE39" i="5"/>
  <c r="AA39" i="5"/>
  <c r="AA49" i="5" s="1"/>
  <c r="AA50" i="5" s="1"/>
  <c r="AH39" i="5"/>
  <c r="AH49" i="5" s="1"/>
  <c r="AH50" i="5" s="1"/>
  <c r="AD39" i="5"/>
  <c r="AD49" i="5" s="1"/>
  <c r="AD50" i="5" s="1"/>
  <c r="Z39" i="5"/>
  <c r="Q39" i="5"/>
  <c r="S39" i="5"/>
  <c r="W39" i="5"/>
  <c r="W49" i="5" s="1"/>
  <c r="W50" i="5" s="1"/>
  <c r="R39" i="5"/>
  <c r="T39" i="5"/>
  <c r="T49" i="5" s="1"/>
  <c r="T50" i="5" s="1"/>
  <c r="V39" i="5"/>
  <c r="X39" i="5"/>
  <c r="X49" i="5" s="1"/>
  <c r="X50" i="5" s="1"/>
  <c r="M39" i="5"/>
  <c r="M49" i="5" s="1"/>
  <c r="M50" i="5" s="1"/>
  <c r="I39" i="5"/>
  <c r="E39" i="5"/>
  <c r="E49" i="5" s="1"/>
  <c r="E50" i="5" s="1"/>
  <c r="G39" i="5"/>
  <c r="G49" i="5" s="1"/>
  <c r="G50" i="5" s="1"/>
  <c r="L39" i="5"/>
  <c r="L49" i="5" s="1"/>
  <c r="L50" i="5" s="1"/>
  <c r="H39" i="5"/>
  <c r="D39" i="5"/>
  <c r="D49" i="5" s="1"/>
  <c r="D50" i="5" s="1"/>
  <c r="C39" i="5"/>
  <c r="C49" i="5" s="1"/>
  <c r="C50" i="5" s="1"/>
  <c r="J39" i="5"/>
  <c r="J49" i="5" s="1"/>
  <c r="J50" i="5" s="1"/>
  <c r="F39" i="5"/>
  <c r="F49" i="5" s="1"/>
  <c r="F50" i="5" s="1"/>
  <c r="B39" i="5"/>
  <c r="K39" i="5"/>
  <c r="K49" i="5" s="1"/>
  <c r="K50" i="5" s="1"/>
  <c r="AQ30" i="6"/>
  <c r="AQ17" i="7" s="1"/>
  <c r="AR9" i="5"/>
  <c r="AR30" i="6" s="1"/>
  <c r="AT12" i="7"/>
  <c r="AT33" i="5"/>
  <c r="AT35" i="5" s="1"/>
  <c r="AS33" i="8"/>
  <c r="AS35" i="8" s="1"/>
  <c r="AM24" i="8"/>
  <c r="AM57" i="8" s="1"/>
  <c r="AN24" i="8"/>
  <c r="AN57" i="8" s="1"/>
  <c r="AP20" i="5"/>
  <c r="AO20" i="8"/>
  <c r="AH5" i="9"/>
  <c r="AO24" i="5"/>
  <c r="AP24" i="5" s="1"/>
  <c r="N38" i="8"/>
  <c r="N19" i="9" s="1"/>
  <c r="N5" i="9"/>
  <c r="P5" i="9"/>
  <c r="P38" i="8"/>
  <c r="P19" i="9" s="1"/>
  <c r="W38" i="8"/>
  <c r="W19" i="9" s="1"/>
  <c r="W5" i="9"/>
  <c r="Q38" i="8"/>
  <c r="Q19" i="9" s="1"/>
  <c r="Q5" i="9"/>
  <c r="J37" i="8"/>
  <c r="J49" i="8" s="1"/>
  <c r="J30" i="8"/>
  <c r="AD5" i="9"/>
  <c r="AD38" i="8"/>
  <c r="AD19" i="9" s="1"/>
  <c r="D30" i="8"/>
  <c r="D37" i="8"/>
  <c r="D49" i="8" s="1"/>
  <c r="E30" i="8"/>
  <c r="E37" i="8"/>
  <c r="E49" i="8" s="1"/>
  <c r="Y11" i="9"/>
  <c r="Z38" i="5"/>
  <c r="Z9" i="7"/>
  <c r="Z21" i="7" s="1"/>
  <c r="K5" i="9"/>
  <c r="K38" i="8"/>
  <c r="K19" i="9" s="1"/>
  <c r="I10" i="9"/>
  <c r="J26" i="7"/>
  <c r="Q11" i="9"/>
  <c r="R9" i="7"/>
  <c r="R21" i="7" s="1"/>
  <c r="R38" i="5"/>
  <c r="AE30" i="8"/>
  <c r="AE37" i="8"/>
  <c r="AE49" i="8" s="1"/>
  <c r="W10" i="9"/>
  <c r="X26" i="7"/>
  <c r="R11" i="9"/>
  <c r="S9" i="7"/>
  <c r="S21" i="7" s="1"/>
  <c r="S38" i="5"/>
  <c r="C38" i="8"/>
  <c r="C19" i="9" s="1"/>
  <c r="C5" i="9"/>
  <c r="M5" i="9"/>
  <c r="M38" i="8"/>
  <c r="M19" i="9" s="1"/>
  <c r="G37" i="8"/>
  <c r="G49" i="8" s="1"/>
  <c r="G30" i="8"/>
  <c r="AD9" i="7"/>
  <c r="AD21" i="7" s="1"/>
  <c r="AD38" i="5"/>
  <c r="AC11" i="9"/>
  <c r="AC9" i="7"/>
  <c r="AC21" i="7" s="1"/>
  <c r="AB11" i="9"/>
  <c r="AC38" i="5"/>
  <c r="AE9" i="7"/>
  <c r="AE21" i="7" s="1"/>
  <c r="AD11" i="9"/>
  <c r="AE38" i="5"/>
  <c r="N26" i="7"/>
  <c r="M10" i="9"/>
  <c r="AA37" i="8"/>
  <c r="AA49" i="8" s="1"/>
  <c r="AA30" i="8"/>
  <c r="I38" i="5"/>
  <c r="H11" i="9"/>
  <c r="I9" i="7"/>
  <c r="I21" i="7" s="1"/>
  <c r="L37" i="8"/>
  <c r="L49" i="8" s="1"/>
  <c r="L30" i="8"/>
  <c r="AA26" i="7"/>
  <c r="Z10" i="9"/>
  <c r="C10" i="9"/>
  <c r="D26" i="7"/>
  <c r="B38" i="5"/>
  <c r="B9" i="7"/>
  <c r="B21" i="7" s="1"/>
  <c r="B26" i="7" s="1"/>
  <c r="F26" i="7"/>
  <c r="E10" i="9"/>
  <c r="Y30" i="8"/>
  <c r="Y37" i="8"/>
  <c r="Y49" i="8" s="1"/>
  <c r="U38" i="8"/>
  <c r="U19" i="9" s="1"/>
  <c r="U5" i="9"/>
  <c r="T30" i="8"/>
  <c r="T37" i="8"/>
  <c r="T49" i="8" s="1"/>
  <c r="G26" i="7"/>
  <c r="F10" i="9"/>
  <c r="S5" i="9"/>
  <c r="S38" i="8"/>
  <c r="S19" i="9" s="1"/>
  <c r="I5" i="9"/>
  <c r="I38" i="8"/>
  <c r="I19" i="9" s="1"/>
  <c r="AB30" i="8"/>
  <c r="AB37" i="8"/>
  <c r="AB49" i="8" s="1"/>
  <c r="L10" i="9"/>
  <c r="M26" i="7"/>
  <c r="X5" i="9"/>
  <c r="X38" i="8"/>
  <c r="X19" i="9" s="1"/>
  <c r="V9" i="7"/>
  <c r="V21" i="7" s="1"/>
  <c r="U11" i="9"/>
  <c r="V38" i="5"/>
  <c r="K26" i="7"/>
  <c r="J10" i="9"/>
  <c r="V38" i="8"/>
  <c r="V19" i="9" s="1"/>
  <c r="V5" i="9"/>
  <c r="O5" i="9"/>
  <c r="O38" i="8"/>
  <c r="O19" i="9" s="1"/>
  <c r="Q38" i="5"/>
  <c r="P11" i="9"/>
  <c r="Q9" i="7"/>
  <c r="Q21" i="7" s="1"/>
  <c r="R49" i="8"/>
  <c r="R30" i="8"/>
  <c r="H38" i="5"/>
  <c r="G11" i="9"/>
  <c r="H9" i="7"/>
  <c r="H21" i="7" s="1"/>
  <c r="H30" i="8"/>
  <c r="H37" i="8"/>
  <c r="H49" i="8" s="1"/>
  <c r="AC30" i="8"/>
  <c r="AC37" i="8"/>
  <c r="AC49" i="8" s="1"/>
  <c r="S10" i="9"/>
  <c r="T26" i="7"/>
  <c r="B30" i="8"/>
  <c r="B37" i="8"/>
  <c r="B49" i="8" s="1"/>
  <c r="Z37" i="8"/>
  <c r="Z49" i="8" s="1"/>
  <c r="Z30" i="8"/>
  <c r="K10" i="9"/>
  <c r="L26" i="7"/>
  <c r="W38" i="5"/>
  <c r="V11" i="9"/>
  <c r="W9" i="7"/>
  <c r="W21" i="7" s="1"/>
  <c r="AQ21" i="8"/>
  <c r="AQ55" i="8" s="1"/>
  <c r="AR21" i="5"/>
  <c r="AQ7" i="9"/>
  <c r="AQ12" i="8"/>
  <c r="AQ44" i="8"/>
  <c r="AR3" i="9"/>
  <c r="AT11" i="5"/>
  <c r="AT7" i="8"/>
  <c r="AS11" i="5"/>
  <c r="AT9" i="6"/>
  <c r="AS7" i="8"/>
  <c r="AS9" i="6"/>
  <c r="AR45" i="5"/>
  <c r="AR17" i="7" l="1"/>
  <c r="AA47" i="6"/>
  <c r="AB47" i="6" s="1"/>
  <c r="AC47" i="6" s="1"/>
  <c r="AD47" i="6" s="1"/>
  <c r="AE47" i="6" s="1"/>
  <c r="AF47" i="6" s="1"/>
  <c r="AG47" i="6" s="1"/>
  <c r="AH47" i="6" s="1"/>
  <c r="AI47" i="6" s="1"/>
  <c r="AP7" i="9"/>
  <c r="C50" i="6"/>
  <c r="C52" i="6" s="1"/>
  <c r="B50" i="6"/>
  <c r="B52" i="6" s="1"/>
  <c r="AP44" i="8"/>
  <c r="V49" i="5"/>
  <c r="V50" i="5" s="1"/>
  <c r="AC49" i="5"/>
  <c r="AC50" i="5" s="1"/>
  <c r="I49" i="5"/>
  <c r="I50" i="5" s="1"/>
  <c r="H49" i="5"/>
  <c r="H50" i="5" s="1"/>
  <c r="Q49" i="5"/>
  <c r="Q50" i="5" s="1"/>
  <c r="R49" i="5"/>
  <c r="R50" i="5" s="1"/>
  <c r="B50" i="5"/>
  <c r="S49" i="5"/>
  <c r="S50" i="5" s="1"/>
  <c r="Z49" i="5"/>
  <c r="Z50" i="5" s="1"/>
  <c r="AE49" i="5"/>
  <c r="AE50" i="5" s="1"/>
  <c r="AG49" i="5"/>
  <c r="AG50" i="5" s="1"/>
  <c r="AF49" i="5"/>
  <c r="AF50" i="5" s="1"/>
  <c r="AR9" i="8"/>
  <c r="AT9" i="5"/>
  <c r="AT30" i="6" s="1"/>
  <c r="AS9" i="5"/>
  <c r="AS9" i="8" s="1"/>
  <c r="AT33" i="8"/>
  <c r="AT35" i="8" s="1"/>
  <c r="AQ24" i="5"/>
  <c r="AR24" i="5" s="1"/>
  <c r="AP24" i="8"/>
  <c r="AP57" i="8" s="1"/>
  <c r="AO24" i="8"/>
  <c r="AO57" i="8" s="1"/>
  <c r="AH19" i="9"/>
  <c r="D11" i="16"/>
  <c r="AP20" i="8"/>
  <c r="AQ20" i="5"/>
  <c r="G10" i="9"/>
  <c r="H26" i="7"/>
  <c r="AB38" i="8"/>
  <c r="AB19" i="9" s="1"/>
  <c r="AB5" i="9"/>
  <c r="H10" i="9"/>
  <c r="I26" i="7"/>
  <c r="E38" i="8"/>
  <c r="E19" i="9" s="1"/>
  <c r="E5" i="9"/>
  <c r="AC5" i="9"/>
  <c r="AC38" i="8"/>
  <c r="AC19" i="9" s="1"/>
  <c r="U10" i="9"/>
  <c r="V26" i="7"/>
  <c r="AC10" i="9"/>
  <c r="AD26" i="7"/>
  <c r="Q10" i="9"/>
  <c r="R26" i="7"/>
  <c r="Z26" i="7"/>
  <c r="Y10" i="9"/>
  <c r="V10" i="9"/>
  <c r="W26" i="7"/>
  <c r="Z38" i="8"/>
  <c r="Z19" i="9" s="1"/>
  <c r="Z5" i="9"/>
  <c r="P10" i="9"/>
  <c r="Q26" i="7"/>
  <c r="T5" i="9"/>
  <c r="T38" i="8"/>
  <c r="T19" i="9" s="1"/>
  <c r="Y5" i="9"/>
  <c r="Y38" i="8"/>
  <c r="Y19" i="9" s="1"/>
  <c r="AA38" i="8"/>
  <c r="AA19" i="9" s="1"/>
  <c r="AA5" i="9"/>
  <c r="AB10" i="9"/>
  <c r="AC26" i="7"/>
  <c r="R10" i="9"/>
  <c r="S26" i="7"/>
  <c r="AE5" i="9"/>
  <c r="AE38" i="8"/>
  <c r="AE19" i="9" s="1"/>
  <c r="D38" i="8"/>
  <c r="D19" i="9" s="1"/>
  <c r="D5" i="9"/>
  <c r="R38" i="8"/>
  <c r="R19" i="9" s="1"/>
  <c r="R5" i="9"/>
  <c r="B38" i="8"/>
  <c r="B19" i="9" s="1"/>
  <c r="B5" i="9"/>
  <c r="H38" i="8"/>
  <c r="H19" i="9" s="1"/>
  <c r="H5" i="9"/>
  <c r="L5" i="9"/>
  <c r="L38" i="8"/>
  <c r="L19" i="9" s="1"/>
  <c r="AD10" i="9"/>
  <c r="AE26" i="7"/>
  <c r="G5" i="9"/>
  <c r="G38" i="8"/>
  <c r="G19" i="9" s="1"/>
  <c r="J38" i="8"/>
  <c r="J19" i="9" s="1"/>
  <c r="J5" i="9"/>
  <c r="AS21" i="5"/>
  <c r="AR21" i="8"/>
  <c r="AR55" i="8" s="1"/>
  <c r="AS3" i="9"/>
  <c r="AT45" i="5"/>
  <c r="AT14" i="7"/>
  <c r="AS14" i="7"/>
  <c r="AT3" i="9"/>
  <c r="AS45" i="5"/>
  <c r="C33" i="7" l="1"/>
  <c r="C35" i="7" s="1"/>
  <c r="AR11" i="8"/>
  <c r="AR44" i="8" s="1"/>
  <c r="B35" i="7"/>
  <c r="B39" i="7" s="1"/>
  <c r="AS30" i="6"/>
  <c r="AS17" i="7" s="1"/>
  <c r="AT9" i="8"/>
  <c r="AS24" i="5"/>
  <c r="AR24" i="8"/>
  <c r="AR57" i="8" s="1"/>
  <c r="AQ24" i="8"/>
  <c r="AQ57" i="8" s="1"/>
  <c r="AQ20" i="8"/>
  <c r="AR20" i="5"/>
  <c r="AR20" i="8" s="1"/>
  <c r="AS21" i="8"/>
  <c r="AS55" i="8" s="1"/>
  <c r="AT21" i="5"/>
  <c r="AT21" i="8" s="1"/>
  <c r="AT55" i="8" s="1"/>
  <c r="AS11" i="8"/>
  <c r="AS7" i="9" s="1"/>
  <c r="AT17" i="7" l="1"/>
  <c r="D50" i="6"/>
  <c r="D52" i="6" s="1"/>
  <c r="D33" i="7"/>
  <c r="D35" i="7" s="1"/>
  <c r="AR12" i="8"/>
  <c r="AR7" i="9"/>
  <c r="AT11" i="8"/>
  <c r="AT12" i="8" s="1"/>
  <c r="AT24" i="5"/>
  <c r="AT24" i="8" s="1"/>
  <c r="AT57" i="8" s="1"/>
  <c r="AS24" i="8"/>
  <c r="AS57" i="8" s="1"/>
  <c r="AS20" i="5"/>
  <c r="AT20" i="5" s="1"/>
  <c r="AS12" i="8"/>
  <c r="AS44" i="8"/>
  <c r="AT7" i="9" l="1"/>
  <c r="E50" i="6"/>
  <c r="E52" i="6" s="1"/>
  <c r="E33" i="7"/>
  <c r="E35" i="7" s="1"/>
  <c r="B58" i="6"/>
  <c r="B12" i="6"/>
  <c r="B25" i="6" s="1"/>
  <c r="B53" i="6" s="1"/>
  <c r="C37" i="7"/>
  <c r="C39" i="7" s="1"/>
  <c r="C8" i="6" s="1"/>
  <c r="B40" i="7"/>
  <c r="AT44" i="8"/>
  <c r="AS20" i="8"/>
  <c r="AT20" i="8"/>
  <c r="F50" i="6" l="1"/>
  <c r="F52" i="6" s="1"/>
  <c r="F33" i="7"/>
  <c r="F35" i="7" s="1"/>
  <c r="C40" i="7"/>
  <c r="AS14" i="5"/>
  <c r="AS17" i="5" s="1"/>
  <c r="AS22" i="5" s="1"/>
  <c r="AS46" i="5" s="1"/>
  <c r="AK14" i="5"/>
  <c r="AQ14" i="5"/>
  <c r="AN14" i="5"/>
  <c r="AN17" i="5" s="1"/>
  <c r="AL14" i="5"/>
  <c r="AO14" i="5"/>
  <c r="AM14" i="5"/>
  <c r="AM17" i="5" s="1"/>
  <c r="AR14" i="5"/>
  <c r="AT14" i="5"/>
  <c r="AI14" i="8"/>
  <c r="AI45" i="8" s="1"/>
  <c r="AP14" i="5"/>
  <c r="AJ14" i="5"/>
  <c r="AJ17" i="5" s="1"/>
  <c r="G50" i="6" l="1"/>
  <c r="G52" i="6" s="1"/>
  <c r="G33" i="7"/>
  <c r="G35" i="7" s="1"/>
  <c r="B12" i="9"/>
  <c r="D37" i="7"/>
  <c r="D39" i="7" s="1"/>
  <c r="C58" i="6"/>
  <c r="C12" i="6"/>
  <c r="C25" i="6" s="1"/>
  <c r="C53" i="6" s="1"/>
  <c r="AS52" i="5"/>
  <c r="AT17" i="5"/>
  <c r="AT22" i="5" s="1"/>
  <c r="AT46" i="5" s="1"/>
  <c r="AI46" i="5"/>
  <c r="AL17" i="5"/>
  <c r="AL18" i="5" s="1"/>
  <c r="AI15" i="8"/>
  <c r="AI16" i="9" s="1"/>
  <c r="AI17" i="8"/>
  <c r="AJ18" i="5"/>
  <c r="AJ22" i="5"/>
  <c r="AJ46" i="5" s="1"/>
  <c r="AM18" i="5"/>
  <c r="AM22" i="5"/>
  <c r="AM46" i="5" s="1"/>
  <c r="AO14" i="8"/>
  <c r="AO45" i="8" s="1"/>
  <c r="AP17" i="5"/>
  <c r="AK14" i="8"/>
  <c r="AK45" i="8" s="1"/>
  <c r="AO17" i="5"/>
  <c r="AK17" i="5"/>
  <c r="AN22" i="5"/>
  <c r="AN46" i="5" s="1"/>
  <c r="AN18" i="5"/>
  <c r="AJ14" i="8"/>
  <c r="AJ45" i="8" s="1"/>
  <c r="AQ17" i="5"/>
  <c r="AR14" i="8"/>
  <c r="AR45" i="8" s="1"/>
  <c r="AS47" i="5"/>
  <c r="AS53" i="5" s="1"/>
  <c r="AL14" i="8"/>
  <c r="AL45" i="8" s="1"/>
  <c r="AT14" i="8"/>
  <c r="AT45" i="8" s="1"/>
  <c r="AS14" i="8"/>
  <c r="AS45" i="8" s="1"/>
  <c r="AP14" i="8"/>
  <c r="AP45" i="8" s="1"/>
  <c r="AM14" i="8"/>
  <c r="AM45" i="8" s="1"/>
  <c r="AR17" i="5"/>
  <c r="AQ14" i="8"/>
  <c r="AQ45" i="8" s="1"/>
  <c r="AN14" i="8"/>
  <c r="AN45" i="8" s="1"/>
  <c r="AS18" i="5"/>
  <c r="H33" i="7" l="1"/>
  <c r="H35" i="7" s="1"/>
  <c r="H50" i="6"/>
  <c r="H52" i="6" s="1"/>
  <c r="D8" i="6"/>
  <c r="D40" i="7" s="1"/>
  <c r="AI22" i="8"/>
  <c r="AJ22" i="8"/>
  <c r="AT47" i="5"/>
  <c r="AT53" i="5" s="1"/>
  <c r="AN47" i="5"/>
  <c r="AN53" i="5" s="1"/>
  <c r="AM47" i="5"/>
  <c r="AM53" i="5" s="1"/>
  <c r="AJ47" i="5"/>
  <c r="AJ53" i="5" s="1"/>
  <c r="AJ23" i="5"/>
  <c r="AI18" i="5"/>
  <c r="AL22" i="5"/>
  <c r="AL46" i="5" s="1"/>
  <c r="AT18" i="5"/>
  <c r="AI47" i="5"/>
  <c r="AI4" i="9"/>
  <c r="AM15" i="8"/>
  <c r="AM16" i="9" s="1"/>
  <c r="AM17" i="8"/>
  <c r="AP18" i="5"/>
  <c r="AP22" i="5"/>
  <c r="AP46" i="5" s="1"/>
  <c r="AP15" i="8"/>
  <c r="AP16" i="9" s="1"/>
  <c r="AP17" i="8"/>
  <c r="AJ17" i="8"/>
  <c r="AJ15" i="8"/>
  <c r="AJ16" i="9" s="1"/>
  <c r="AS17" i="8"/>
  <c r="AS15" i="8"/>
  <c r="AS16" i="9" s="1"/>
  <c r="AR15" i="8"/>
  <c r="AR16" i="9" s="1"/>
  <c r="AR17" i="8"/>
  <c r="AK18" i="5"/>
  <c r="AK22" i="5"/>
  <c r="AN15" i="8"/>
  <c r="AN16" i="9" s="1"/>
  <c r="AN17" i="8"/>
  <c r="AT17" i="8"/>
  <c r="AT15" i="8"/>
  <c r="AT16" i="9" s="1"/>
  <c r="AO17" i="8"/>
  <c r="AO15" i="8"/>
  <c r="AO16" i="9" s="1"/>
  <c r="AQ17" i="8"/>
  <c r="AQ15" i="8"/>
  <c r="AQ16" i="9" s="1"/>
  <c r="AL15" i="8"/>
  <c r="AL16" i="9" s="1"/>
  <c r="AL17" i="8"/>
  <c r="AQ18" i="5"/>
  <c r="AQ22" i="5"/>
  <c r="AQ46" i="5" s="1"/>
  <c r="AO22" i="5"/>
  <c r="AO46" i="5" s="1"/>
  <c r="AO18" i="5"/>
  <c r="AR18" i="5"/>
  <c r="AR22" i="5"/>
  <c r="AR46" i="5" s="1"/>
  <c r="AK15" i="8"/>
  <c r="AK16" i="9" s="1"/>
  <c r="AK17" i="8"/>
  <c r="I33" i="7" l="1"/>
  <c r="I35" i="7" s="1"/>
  <c r="I50" i="6"/>
  <c r="I52" i="6" s="1"/>
  <c r="C12" i="9"/>
  <c r="E37" i="7"/>
  <c r="E39" i="7" s="1"/>
  <c r="E8" i="6" s="1"/>
  <c r="D12" i="6"/>
  <c r="D25" i="6" s="1"/>
  <c r="D53" i="6" s="1"/>
  <c r="D58" i="6"/>
  <c r="AK22" i="8"/>
  <c r="AK6" i="9" s="1"/>
  <c r="AK46" i="5"/>
  <c r="AJ52" i="5"/>
  <c r="AN52" i="5"/>
  <c r="AL22" i="8"/>
  <c r="AL6" i="9" s="1"/>
  <c r="AT52" i="5"/>
  <c r="AK46" i="8"/>
  <c r="AK52" i="8" s="1"/>
  <c r="AK18" i="9" s="1"/>
  <c r="AQ22" i="8"/>
  <c r="AO22" i="8"/>
  <c r="AO27" i="8" s="1"/>
  <c r="AO17" i="9" s="1"/>
  <c r="AP22" i="8"/>
  <c r="AP27" i="8" s="1"/>
  <c r="AP17" i="9" s="1"/>
  <c r="AN22" i="8"/>
  <c r="AN27" i="8" s="1"/>
  <c r="AN17" i="9" s="1"/>
  <c r="AI6" i="9"/>
  <c r="AI27" i="8"/>
  <c r="AI17" i="9" s="1"/>
  <c r="AS22" i="8"/>
  <c r="AS27" i="8" s="1"/>
  <c r="AS17" i="9" s="1"/>
  <c r="AR22" i="8"/>
  <c r="AR27" i="8" s="1"/>
  <c r="AR17" i="9" s="1"/>
  <c r="AM22" i="8"/>
  <c r="AM27" i="8" s="1"/>
  <c r="AM17" i="9" s="1"/>
  <c r="AJ6" i="9"/>
  <c r="AM52" i="5"/>
  <c r="AJ23" i="8"/>
  <c r="AJ56" i="8" s="1"/>
  <c r="AK23" i="5"/>
  <c r="AJ25" i="5"/>
  <c r="AJ29" i="5" s="1"/>
  <c r="AK52" i="5"/>
  <c r="AP47" i="5"/>
  <c r="AP53" i="5" s="1"/>
  <c r="AR52" i="5"/>
  <c r="AQ47" i="5"/>
  <c r="AQ53" i="5" s="1"/>
  <c r="AI23" i="8"/>
  <c r="AI25" i="8" s="1"/>
  <c r="AI48" i="8" s="1"/>
  <c r="AI25" i="5"/>
  <c r="AO52" i="5"/>
  <c r="AI52" i="5"/>
  <c r="AI53" i="5"/>
  <c r="AT22" i="8"/>
  <c r="AT4" i="9"/>
  <c r="AR4" i="9"/>
  <c r="AJ4" i="9"/>
  <c r="AJ27" i="8"/>
  <c r="AJ17" i="9" s="1"/>
  <c r="AP4" i="9"/>
  <c r="AK4" i="9"/>
  <c r="AL4" i="9"/>
  <c r="AQ4" i="9"/>
  <c r="AO4" i="9"/>
  <c r="AN4" i="9"/>
  <c r="AJ51" i="8"/>
  <c r="AJ46" i="8"/>
  <c r="AJ52" i="8" s="1"/>
  <c r="AJ18" i="9" s="1"/>
  <c r="AM4" i="9"/>
  <c r="AS4" i="9"/>
  <c r="J50" i="6" l="1"/>
  <c r="J52" i="6" s="1"/>
  <c r="J33" i="7"/>
  <c r="J35" i="7" s="1"/>
  <c r="E40" i="7"/>
  <c r="D12" i="9"/>
  <c r="E58" i="6"/>
  <c r="F37" i="7"/>
  <c r="F39" i="7" s="1"/>
  <c r="E12" i="6"/>
  <c r="E25" i="6" s="1"/>
  <c r="E53" i="6" s="1"/>
  <c r="AK27" i="8"/>
  <c r="AK17" i="9" s="1"/>
  <c r="AL27" i="8"/>
  <c r="AL17" i="9" s="1"/>
  <c r="AQ52" i="5"/>
  <c r="AK51" i="8"/>
  <c r="AP52" i="5"/>
  <c r="AJ25" i="8"/>
  <c r="AJ48" i="8" s="1"/>
  <c r="AI26" i="8"/>
  <c r="AI29" i="8"/>
  <c r="AQ6" i="9"/>
  <c r="AM6" i="9"/>
  <c r="AP6" i="9"/>
  <c r="AQ27" i="8"/>
  <c r="AQ17" i="9" s="1"/>
  <c r="AR6" i="9"/>
  <c r="AO6" i="9"/>
  <c r="AO47" i="5"/>
  <c r="AO53" i="5" s="1"/>
  <c r="AJ59" i="6"/>
  <c r="AJ60" i="6" s="1"/>
  <c r="AN6" i="9"/>
  <c r="AS6" i="9"/>
  <c r="AI51" i="8"/>
  <c r="AI46" i="8"/>
  <c r="AI52" i="8" s="1"/>
  <c r="AI18" i="9" s="1"/>
  <c r="AJ26" i="5"/>
  <c r="AK47" i="5"/>
  <c r="AK53" i="5" s="1"/>
  <c r="AR47" i="5"/>
  <c r="AR53" i="5" s="1"/>
  <c r="AL23" i="5"/>
  <c r="AK23" i="8"/>
  <c r="AK56" i="8" s="1"/>
  <c r="AK25" i="5"/>
  <c r="AK26" i="5" s="1"/>
  <c r="AL47" i="5"/>
  <c r="AL53" i="5" s="1"/>
  <c r="AL52" i="5"/>
  <c r="AI56" i="8"/>
  <c r="AJ30" i="5"/>
  <c r="AJ37" i="5"/>
  <c r="AT6" i="9"/>
  <c r="AI26" i="5"/>
  <c r="AI59" i="6"/>
  <c r="AI60" i="6" s="1"/>
  <c r="AI29" i="5"/>
  <c r="AT51" i="8"/>
  <c r="AT27" i="8"/>
  <c r="AT17" i="9" s="1"/>
  <c r="AJ49" i="5" l="1"/>
  <c r="AJ50" i="5" s="1"/>
  <c r="AJ48" i="6"/>
  <c r="K33" i="7"/>
  <c r="K35" i="7" s="1"/>
  <c r="K50" i="6"/>
  <c r="K52" i="6" s="1"/>
  <c r="F8" i="6"/>
  <c r="F40" i="7" s="1"/>
  <c r="AK29" i="5"/>
  <c r="AK37" i="5" s="1"/>
  <c r="AL46" i="8"/>
  <c r="AL52" i="8" s="1"/>
  <c r="AL18" i="9" s="1"/>
  <c r="AL51" i="8"/>
  <c r="AJ26" i="8"/>
  <c r="AJ29" i="8"/>
  <c r="AQ51" i="8"/>
  <c r="AQ46" i="8"/>
  <c r="AQ52" i="8" s="1"/>
  <c r="AQ18" i="9" s="1"/>
  <c r="AN46" i="8"/>
  <c r="AN52" i="8" s="1"/>
  <c r="AN18" i="9" s="1"/>
  <c r="AN51" i="8"/>
  <c r="AR51" i="8"/>
  <c r="AR46" i="8"/>
  <c r="AR52" i="8" s="1"/>
  <c r="AR18" i="9" s="1"/>
  <c r="AM51" i="8"/>
  <c r="AM46" i="8"/>
  <c r="AM52" i="8" s="1"/>
  <c r="AM18" i="9" s="1"/>
  <c r="AS46" i="8"/>
  <c r="AS52" i="8" s="1"/>
  <c r="AS18" i="9" s="1"/>
  <c r="AS51" i="8"/>
  <c r="AO51" i="8"/>
  <c r="AO46" i="8"/>
  <c r="AO52" i="8" s="1"/>
  <c r="AO18" i="9" s="1"/>
  <c r="AP51" i="8"/>
  <c r="AP46" i="8"/>
  <c r="AP52" i="8" s="1"/>
  <c r="AP18" i="9" s="1"/>
  <c r="AK25" i="8"/>
  <c r="AK48" i="8" s="1"/>
  <c r="AI37" i="8"/>
  <c r="AI49" i="8" s="1"/>
  <c r="AI30" i="8"/>
  <c r="AK59" i="6"/>
  <c r="AK60" i="6" s="1"/>
  <c r="AL25" i="5"/>
  <c r="AL23" i="8"/>
  <c r="AL25" i="8" s="1"/>
  <c r="AL48" i="8" s="1"/>
  <c r="AM23" i="5"/>
  <c r="AM25" i="5" s="1"/>
  <c r="AT46" i="8"/>
  <c r="AT52" i="8" s="1"/>
  <c r="AT18" i="9" s="1"/>
  <c r="AI37" i="5"/>
  <c r="AI30" i="5"/>
  <c r="AI11" i="9"/>
  <c r="AJ38" i="5"/>
  <c r="AJ9" i="7"/>
  <c r="AK49" i="5" l="1"/>
  <c r="AK50" i="5" s="1"/>
  <c r="AK48" i="6"/>
  <c r="AI49" i="5"/>
  <c r="AI50" i="5" s="1"/>
  <c r="AI48" i="6"/>
  <c r="AJ47" i="6" s="1"/>
  <c r="AK47" i="6" s="1"/>
  <c r="L50" i="6"/>
  <c r="L52" i="6" s="1"/>
  <c r="L33" i="7"/>
  <c r="L35" i="7" s="1"/>
  <c r="G37" i="7"/>
  <c r="G39" i="7" s="1"/>
  <c r="G8" i="6" s="1"/>
  <c r="E12" i="9"/>
  <c r="F12" i="6"/>
  <c r="F25" i="6" s="1"/>
  <c r="F53" i="6" s="1"/>
  <c r="F58" i="6"/>
  <c r="AJ39" i="5"/>
  <c r="AK39" i="5"/>
  <c r="AI39" i="5"/>
  <c r="AK30" i="5"/>
  <c r="AJ30" i="8"/>
  <c r="AJ37" i="8"/>
  <c r="AJ49" i="8" s="1"/>
  <c r="AL26" i="8"/>
  <c r="AL29" i="8"/>
  <c r="AK26" i="8"/>
  <c r="AK29" i="8"/>
  <c r="AI38" i="8"/>
  <c r="AI19" i="9" s="1"/>
  <c r="AI5" i="9"/>
  <c r="AN23" i="5"/>
  <c r="AO23" i="5" s="1"/>
  <c r="AO25" i="5" s="1"/>
  <c r="AO59" i="6" s="1"/>
  <c r="AO60" i="6" s="1"/>
  <c r="AL59" i="6"/>
  <c r="AL60" i="6" s="1"/>
  <c r="AL29" i="5"/>
  <c r="AL26" i="5"/>
  <c r="AM23" i="8"/>
  <c r="AL56" i="8"/>
  <c r="AJ11" i="9"/>
  <c r="AK9" i="7"/>
  <c r="AK38" i="5"/>
  <c r="AI38" i="5"/>
  <c r="AI9" i="7"/>
  <c r="AH11" i="9"/>
  <c r="AM26" i="5"/>
  <c r="AM29" i="5"/>
  <c r="AM59" i="6"/>
  <c r="AM60" i="6" s="1"/>
  <c r="AL47" i="6" l="1"/>
  <c r="M33" i="7"/>
  <c r="M35" i="7" s="1"/>
  <c r="M50" i="6"/>
  <c r="M52" i="6" s="1"/>
  <c r="G40" i="7"/>
  <c r="H37" i="7"/>
  <c r="H39" i="7" s="1"/>
  <c r="H8" i="6" s="1"/>
  <c r="H40" i="7" s="1"/>
  <c r="F12" i="9"/>
  <c r="G58" i="6"/>
  <c r="G12" i="6"/>
  <c r="G25" i="6" s="1"/>
  <c r="G53" i="6" s="1"/>
  <c r="AN25" i="5"/>
  <c r="AN29" i="5" s="1"/>
  <c r="AO23" i="8"/>
  <c r="AO25" i="8" s="1"/>
  <c r="AN23" i="8"/>
  <c r="AJ38" i="8"/>
  <c r="AJ19" i="9" s="1"/>
  <c r="AJ5" i="9"/>
  <c r="AO29" i="5"/>
  <c r="AO37" i="5" s="1"/>
  <c r="AK30" i="8"/>
  <c r="AK37" i="8"/>
  <c r="AK49" i="8" s="1"/>
  <c r="AL37" i="8"/>
  <c r="AL49" i="8" s="1"/>
  <c r="AL30" i="8"/>
  <c r="AM25" i="8"/>
  <c r="AM48" i="8" s="1"/>
  <c r="AO26" i="5"/>
  <c r="AP23" i="5"/>
  <c r="AP23" i="8" s="1"/>
  <c r="AP25" i="8" s="1"/>
  <c r="AP48" i="8" s="1"/>
  <c r="AM56" i="8"/>
  <c r="AL37" i="5"/>
  <c r="AL30" i="5"/>
  <c r="AM37" i="5"/>
  <c r="AM30" i="5"/>
  <c r="G12" i="9" l="1"/>
  <c r="AO49" i="5"/>
  <c r="AO50" i="5" s="1"/>
  <c r="AO48" i="6"/>
  <c r="AM49" i="5"/>
  <c r="AM50" i="5" s="1"/>
  <c r="AM48" i="6"/>
  <c r="AL49" i="5"/>
  <c r="AL50" i="5" s="1"/>
  <c r="AL48" i="6"/>
  <c r="AM47" i="6" s="1"/>
  <c r="AN47" i="6" s="1"/>
  <c r="I37" i="7"/>
  <c r="I39" i="7" s="1"/>
  <c r="I8" i="6" s="1"/>
  <c r="N50" i="6"/>
  <c r="N52" i="6" s="1"/>
  <c r="N33" i="7"/>
  <c r="N35" i="7" s="1"/>
  <c r="H58" i="6"/>
  <c r="H12" i="6"/>
  <c r="H25" i="6" s="1"/>
  <c r="H53" i="6" s="1"/>
  <c r="AO26" i="8"/>
  <c r="AO48" i="8"/>
  <c r="AM39" i="5"/>
  <c r="AL39" i="5"/>
  <c r="AO56" i="8"/>
  <c r="AN59" i="6"/>
  <c r="AN60" i="6" s="1"/>
  <c r="AO30" i="5"/>
  <c r="AN26" i="5"/>
  <c r="AN56" i="8"/>
  <c r="AO29" i="8"/>
  <c r="AO37" i="8" s="1"/>
  <c r="AN25" i="8"/>
  <c r="AP25" i="5"/>
  <c r="AP26" i="5" s="1"/>
  <c r="AK38" i="8"/>
  <c r="AK19" i="9" s="1"/>
  <c r="AK5" i="9"/>
  <c r="AP26" i="8"/>
  <c r="AP29" i="8"/>
  <c r="AL5" i="9"/>
  <c r="AL38" i="8"/>
  <c r="AL19" i="9" s="1"/>
  <c r="AM26" i="8"/>
  <c r="AM29" i="8"/>
  <c r="AQ23" i="5"/>
  <c r="AQ25" i="5" s="1"/>
  <c r="AQ29" i="5" s="1"/>
  <c r="AL38" i="5"/>
  <c r="AK11" i="9"/>
  <c r="AL9" i="7"/>
  <c r="AO9" i="7"/>
  <c r="AO38" i="5"/>
  <c r="AN11" i="9"/>
  <c r="AM9" i="7"/>
  <c r="AM38" i="5"/>
  <c r="AL11" i="9"/>
  <c r="AN37" i="5"/>
  <c r="AN48" i="6" s="1"/>
  <c r="AN30" i="5"/>
  <c r="AP56" i="8"/>
  <c r="AO47" i="6" l="1"/>
  <c r="AP47" i="6" s="1"/>
  <c r="O50" i="6"/>
  <c r="O52" i="6" s="1"/>
  <c r="O33" i="7"/>
  <c r="O35" i="7" s="1"/>
  <c r="J37" i="7"/>
  <c r="J39" i="7" s="1"/>
  <c r="J8" i="6" s="1"/>
  <c r="H12" i="9"/>
  <c r="I58" i="6"/>
  <c r="I12" i="6"/>
  <c r="I25" i="6" s="1"/>
  <c r="I53" i="6" s="1"/>
  <c r="I40" i="7"/>
  <c r="AN29" i="8"/>
  <c r="AN37" i="8" s="1"/>
  <c r="AN48" i="8"/>
  <c r="AO49" i="8"/>
  <c r="AO39" i="5"/>
  <c r="AN49" i="5"/>
  <c r="AN50" i="5" s="1"/>
  <c r="AN39" i="5"/>
  <c r="AQ26" i="5"/>
  <c r="AN26" i="8"/>
  <c r="AO30" i="8"/>
  <c r="AR23" i="5"/>
  <c r="AR25" i="5" s="1"/>
  <c r="AR29" i="5" s="1"/>
  <c r="AQ23" i="8"/>
  <c r="AQ25" i="8" s="1"/>
  <c r="AQ59" i="6"/>
  <c r="AQ60" i="6" s="1"/>
  <c r="AP29" i="5"/>
  <c r="AP37" i="5" s="1"/>
  <c r="AP59" i="6"/>
  <c r="AP60" i="6" s="1"/>
  <c r="AM30" i="8"/>
  <c r="AM37" i="8"/>
  <c r="AM49" i="8" s="1"/>
  <c r="AO5" i="9"/>
  <c r="AO38" i="8"/>
  <c r="AO19" i="9" s="1"/>
  <c r="AP30" i="8"/>
  <c r="AP37" i="8"/>
  <c r="AP49" i="8" s="1"/>
  <c r="AQ37" i="5"/>
  <c r="AQ30" i="5"/>
  <c r="AM11" i="9"/>
  <c r="AN9" i="7"/>
  <c r="AN38" i="5"/>
  <c r="AQ49" i="5" l="1"/>
  <c r="AQ50" i="5" s="1"/>
  <c r="AQ48" i="6"/>
  <c r="AP49" i="5"/>
  <c r="AP50" i="5" s="1"/>
  <c r="AP48" i="6"/>
  <c r="AQ47" i="6" s="1"/>
  <c r="P50" i="6"/>
  <c r="P52" i="6" s="1"/>
  <c r="P33" i="7"/>
  <c r="P35" i="7" s="1"/>
  <c r="J40" i="7"/>
  <c r="K37" i="7"/>
  <c r="K39" i="7" s="1"/>
  <c r="K8" i="6" s="1"/>
  <c r="J12" i="9" s="1"/>
  <c r="I12" i="9"/>
  <c r="J58" i="6"/>
  <c r="J12" i="6"/>
  <c r="J25" i="6" s="1"/>
  <c r="J53" i="6" s="1"/>
  <c r="AN30" i="8"/>
  <c r="AN49" i="8"/>
  <c r="AQ29" i="8"/>
  <c r="AQ37" i="8" s="1"/>
  <c r="AQ48" i="8"/>
  <c r="AP39" i="5"/>
  <c r="AQ39" i="5"/>
  <c r="AQ26" i="8"/>
  <c r="AQ56" i="8"/>
  <c r="AS23" i="5"/>
  <c r="AS25" i="5" s="1"/>
  <c r="AS26" i="5" s="1"/>
  <c r="AR23" i="8"/>
  <c r="AR25" i="8" s="1"/>
  <c r="AR59" i="6"/>
  <c r="AR60" i="6" s="1"/>
  <c r="AP30" i="5"/>
  <c r="AR26" i="5"/>
  <c r="AN38" i="8"/>
  <c r="AN19" i="9" s="1"/>
  <c r="AN5" i="9"/>
  <c r="AM38" i="8"/>
  <c r="AM19" i="9" s="1"/>
  <c r="AM5" i="9"/>
  <c r="AP38" i="8"/>
  <c r="AP19" i="9" s="1"/>
  <c r="AP5" i="9"/>
  <c r="AR37" i="5"/>
  <c r="AR48" i="6" s="1"/>
  <c r="AR30" i="5"/>
  <c r="AP11" i="9"/>
  <c r="AQ9" i="7"/>
  <c r="AQ38" i="5"/>
  <c r="AO11" i="9"/>
  <c r="AP38" i="5"/>
  <c r="AP9" i="7"/>
  <c r="AR47" i="6" l="1"/>
  <c r="AS47" i="6"/>
  <c r="Q33" i="7"/>
  <c r="Q35" i="7" s="1"/>
  <c r="Q50" i="6"/>
  <c r="Q52" i="6" s="1"/>
  <c r="K12" i="6"/>
  <c r="K25" i="6" s="1"/>
  <c r="K53" i="6" s="1"/>
  <c r="K58" i="6"/>
  <c r="K40" i="7"/>
  <c r="L37" i="7"/>
  <c r="L39" i="7" s="1"/>
  <c r="L8" i="6" s="1"/>
  <c r="AQ30" i="8"/>
  <c r="AQ49" i="8"/>
  <c r="AR29" i="8"/>
  <c r="AR30" i="8" s="1"/>
  <c r="AR48" i="8"/>
  <c r="AR39" i="5"/>
  <c r="AR49" i="5"/>
  <c r="AR50" i="5" s="1"/>
  <c r="AR56" i="8"/>
  <c r="AS29" i="5"/>
  <c r="AS30" i="5" s="1"/>
  <c r="AS23" i="8"/>
  <c r="AS25" i="8" s="1"/>
  <c r="AT23" i="5"/>
  <c r="AT25" i="5" s="1"/>
  <c r="AT29" i="5" s="1"/>
  <c r="AR26" i="8"/>
  <c r="AS59" i="6"/>
  <c r="AS60" i="6" s="1"/>
  <c r="AQ38" i="8"/>
  <c r="AQ19" i="9" s="1"/>
  <c r="AQ5" i="9"/>
  <c r="AR38" i="5"/>
  <c r="AQ11" i="9"/>
  <c r="AR9" i="7"/>
  <c r="R33" i="7" l="1"/>
  <c r="R35" i="7" s="1"/>
  <c r="R50" i="6"/>
  <c r="R52" i="6" s="1"/>
  <c r="L12" i="6"/>
  <c r="L25" i="6" s="1"/>
  <c r="L53" i="6" s="1"/>
  <c r="L58" i="6"/>
  <c r="M37" i="7"/>
  <c r="M39" i="7" s="1"/>
  <c r="K12" i="9"/>
  <c r="L40" i="7"/>
  <c r="AR37" i="8"/>
  <c r="AR5" i="9" s="1"/>
  <c r="AR49" i="8"/>
  <c r="AS29" i="8"/>
  <c r="AS30" i="8" s="1"/>
  <c r="AS48" i="8"/>
  <c r="AS37" i="5"/>
  <c r="AS26" i="8"/>
  <c r="AS56" i="8"/>
  <c r="AT59" i="6"/>
  <c r="AT60" i="6" s="1"/>
  <c r="AT26" i="5"/>
  <c r="AT23" i="8"/>
  <c r="AT25" i="8" s="1"/>
  <c r="AT30" i="5"/>
  <c r="AT37" i="5"/>
  <c r="AT49" i="5" l="1"/>
  <c r="AT50" i="5" s="1"/>
  <c r="AT48" i="6"/>
  <c r="AS49" i="5"/>
  <c r="AS50" i="5" s="1"/>
  <c r="AS48" i="6"/>
  <c r="AT47" i="6" s="1"/>
  <c r="S33" i="7"/>
  <c r="S35" i="7" s="1"/>
  <c r="S50" i="6"/>
  <c r="S52" i="6" s="1"/>
  <c r="M8" i="6"/>
  <c r="AR38" i="8"/>
  <c r="AR19" i="9" s="1"/>
  <c r="AS37" i="8"/>
  <c r="AS38" i="8" s="1"/>
  <c r="AS19" i="9" s="1"/>
  <c r="AS49" i="8"/>
  <c r="AT26" i="8"/>
  <c r="AT48" i="8"/>
  <c r="AS39" i="5"/>
  <c r="AT39" i="5"/>
  <c r="AR11" i="9"/>
  <c r="AS9" i="7"/>
  <c r="AS38" i="5"/>
  <c r="AT29" i="8"/>
  <c r="AT30" i="8" s="1"/>
  <c r="AT56" i="8"/>
  <c r="AT38" i="5"/>
  <c r="AT9" i="7"/>
  <c r="AS11" i="9"/>
  <c r="AS5" i="9" l="1"/>
  <c r="T50" i="6"/>
  <c r="T52" i="6" s="1"/>
  <c r="T33" i="7"/>
  <c r="T35" i="7" s="1"/>
  <c r="M58" i="6"/>
  <c r="M12" i="6"/>
  <c r="M25" i="6" s="1"/>
  <c r="M53" i="6" s="1"/>
  <c r="L12" i="9"/>
  <c r="N37" i="7"/>
  <c r="N39" i="7" s="1"/>
  <c r="M40" i="7"/>
  <c r="AT37" i="8"/>
  <c r="U33" i="7" l="1"/>
  <c r="U35" i="7" s="1"/>
  <c r="U50" i="6"/>
  <c r="U52" i="6" s="1"/>
  <c r="N8" i="6"/>
  <c r="AT5" i="9"/>
  <c r="AT49" i="8"/>
  <c r="AT38" i="8"/>
  <c r="AT19" i="9" s="1"/>
  <c r="V33" i="7" l="1"/>
  <c r="V35" i="7" s="1"/>
  <c r="V50" i="6"/>
  <c r="V52" i="6" s="1"/>
  <c r="N58" i="6"/>
  <c r="N12" i="6"/>
  <c r="N25" i="6" s="1"/>
  <c r="N53" i="6" s="1"/>
  <c r="M12" i="9"/>
  <c r="O37" i="7"/>
  <c r="O39" i="7" s="1"/>
  <c r="N40" i="7"/>
  <c r="W33" i="7" l="1"/>
  <c r="W35" i="7" s="1"/>
  <c r="W50" i="6"/>
  <c r="W52" i="6" s="1"/>
  <c r="O8" i="6"/>
  <c r="O40" i="7" s="1"/>
  <c r="X33" i="7" l="1"/>
  <c r="X35" i="7" s="1"/>
  <c r="X50" i="6"/>
  <c r="X52" i="6" s="1"/>
  <c r="O12" i="6"/>
  <c r="O25" i="6" s="1"/>
  <c r="O53" i="6" s="1"/>
  <c r="O58" i="6"/>
  <c r="P37" i="7"/>
  <c r="P39" i="7" s="1"/>
  <c r="N12" i="9"/>
  <c r="Y33" i="7" l="1"/>
  <c r="Y35" i="7" s="1"/>
  <c r="Y50" i="6"/>
  <c r="Y52" i="6" s="1"/>
  <c r="P8" i="6"/>
  <c r="P40" i="7" s="1"/>
  <c r="Z33" i="7" l="1"/>
  <c r="Z35" i="7" s="1"/>
  <c r="Z50" i="6"/>
  <c r="Z52" i="6" s="1"/>
  <c r="P12" i="6"/>
  <c r="P25" i="6" s="1"/>
  <c r="P53" i="6" s="1"/>
  <c r="P58" i="6"/>
  <c r="Q37" i="7"/>
  <c r="Q39" i="7" s="1"/>
  <c r="O12" i="9"/>
  <c r="AA33" i="7" l="1"/>
  <c r="AA35" i="7" s="1"/>
  <c r="AA50" i="6"/>
  <c r="AA52" i="6" s="1"/>
  <c r="Q8" i="6"/>
  <c r="AB33" i="7" l="1"/>
  <c r="AB35" i="7" s="1"/>
  <c r="AB50" i="6"/>
  <c r="AB52" i="6" s="1"/>
  <c r="Q58" i="6"/>
  <c r="Q12" i="6"/>
  <c r="Q25" i="6" s="1"/>
  <c r="Q53" i="6" s="1"/>
  <c r="P12" i="9"/>
  <c r="R37" i="7"/>
  <c r="R39" i="7" s="1"/>
  <c r="Q40" i="7"/>
  <c r="AC50" i="6" l="1"/>
  <c r="AC52" i="6" s="1"/>
  <c r="AC33" i="7"/>
  <c r="AC35" i="7" s="1"/>
  <c r="R8" i="6"/>
  <c r="AD50" i="6" l="1"/>
  <c r="AD52" i="6" s="1"/>
  <c r="AD33" i="7"/>
  <c r="AD35" i="7" s="1"/>
  <c r="R58" i="6"/>
  <c r="R12" i="6"/>
  <c r="R25" i="6" s="1"/>
  <c r="R53" i="6" s="1"/>
  <c r="Q12" i="9"/>
  <c r="S37" i="7"/>
  <c r="S39" i="7" s="1"/>
  <c r="R40" i="7"/>
  <c r="AE33" i="7" l="1"/>
  <c r="AE35" i="7" s="1"/>
  <c r="AE50" i="6"/>
  <c r="AE52" i="6" s="1"/>
  <c r="S8" i="6"/>
  <c r="S40" i="7" s="1"/>
  <c r="T45" i="7"/>
  <c r="T47" i="7"/>
  <c r="AF33" i="7" l="1"/>
  <c r="AF35" i="7" s="1"/>
  <c r="AF50" i="6"/>
  <c r="AF52" i="6" s="1"/>
  <c r="S12" i="6"/>
  <c r="S25" i="6" s="1"/>
  <c r="S53" i="6" s="1"/>
  <c r="S58" i="6"/>
  <c r="T37" i="7"/>
  <c r="T39" i="7" s="1"/>
  <c r="R12" i="9"/>
  <c r="AG50" i="6" l="1"/>
  <c r="AG52" i="6" s="1"/>
  <c r="AG33" i="7"/>
  <c r="AG35" i="7" s="1"/>
  <c r="T8" i="6"/>
  <c r="T40" i="7" s="1"/>
  <c r="U47" i="7"/>
  <c r="U45" i="7"/>
  <c r="AH50" i="6" l="1"/>
  <c r="AH52" i="6" s="1"/>
  <c r="AH33" i="7"/>
  <c r="AH35" i="7" s="1"/>
  <c r="T12" i="6"/>
  <c r="T25" i="6" s="1"/>
  <c r="T53" i="6" s="1"/>
  <c r="T58" i="6"/>
  <c r="U37" i="7"/>
  <c r="U39" i="7" s="1"/>
  <c r="S12" i="9"/>
  <c r="U8" i="6" l="1"/>
  <c r="U40" i="7" s="1"/>
  <c r="V45" i="7"/>
  <c r="V47" i="7"/>
  <c r="U58" i="6" l="1"/>
  <c r="U12" i="6"/>
  <c r="U25" i="6" s="1"/>
  <c r="U53" i="6" s="1"/>
  <c r="T12" i="9"/>
  <c r="V37" i="7"/>
  <c r="V39" i="7" s="1"/>
  <c r="V8" i="6" l="1"/>
  <c r="V40" i="7" s="1"/>
  <c r="W45" i="7"/>
  <c r="W47" i="7"/>
  <c r="V58" i="6" l="1"/>
  <c r="V12" i="6"/>
  <c r="V25" i="6" s="1"/>
  <c r="V53" i="6" s="1"/>
  <c r="U12" i="9"/>
  <c r="W37" i="7"/>
  <c r="W39" i="7" s="1"/>
  <c r="W8" i="6" l="1"/>
  <c r="W40" i="7" s="1"/>
  <c r="X45" i="7"/>
  <c r="X47" i="7"/>
  <c r="W12" i="6" l="1"/>
  <c r="W25" i="6" s="1"/>
  <c r="W53" i="6" s="1"/>
  <c r="W58" i="6"/>
  <c r="V12" i="9"/>
  <c r="X37" i="7"/>
  <c r="X39" i="7" s="1"/>
  <c r="X8" i="6" l="1"/>
  <c r="X40" i="7" s="1"/>
  <c r="Y47" i="7"/>
  <c r="Y45" i="7"/>
  <c r="X12" i="6" l="1"/>
  <c r="X25" i="6" s="1"/>
  <c r="X53" i="6" s="1"/>
  <c r="X58" i="6"/>
  <c r="Y37" i="7"/>
  <c r="Y39" i="7" s="1"/>
  <c r="W12" i="9"/>
  <c r="Y8" i="6" l="1"/>
  <c r="Y40" i="7" s="1"/>
  <c r="Z47" i="7"/>
  <c r="Z45" i="7"/>
  <c r="Y58" i="6" l="1"/>
  <c r="Y12" i="6"/>
  <c r="Y25" i="6" s="1"/>
  <c r="Y53" i="6" s="1"/>
  <c r="X12" i="9"/>
  <c r="Z37" i="7"/>
  <c r="Z39" i="7" s="1"/>
  <c r="Z8" i="6" l="1"/>
  <c r="Z40" i="7" s="1"/>
  <c r="AA47" i="7"/>
  <c r="AA45" i="7"/>
  <c r="Z58" i="6" l="1"/>
  <c r="Z12" i="6"/>
  <c r="Z25" i="6" s="1"/>
  <c r="Z53" i="6" s="1"/>
  <c r="AA37" i="7"/>
  <c r="AA39" i="7" s="1"/>
  <c r="Y12" i="9"/>
  <c r="AA8" i="6" l="1"/>
  <c r="AA40" i="7" s="1"/>
  <c r="AB45" i="7"/>
  <c r="AB47" i="7"/>
  <c r="AA12" i="6" l="1"/>
  <c r="AA25" i="6" s="1"/>
  <c r="AA53" i="6" s="1"/>
  <c r="AA58" i="6"/>
  <c r="Z12" i="9"/>
  <c r="AB37" i="7"/>
  <c r="AB39" i="7" s="1"/>
  <c r="AB8" i="6" l="1"/>
  <c r="AB40" i="7" s="1"/>
  <c r="AC45" i="7"/>
  <c r="AC47" i="7"/>
  <c r="AB12" i="6" l="1"/>
  <c r="AB25" i="6" s="1"/>
  <c r="AB53" i="6" s="1"/>
  <c r="AB58" i="6"/>
  <c r="AA12" i="9"/>
  <c r="AC37" i="7"/>
  <c r="AC39" i="7" s="1"/>
  <c r="AC8" i="6" l="1"/>
  <c r="AC40" i="7" s="1"/>
  <c r="AD47" i="7"/>
  <c r="AD45" i="7"/>
  <c r="AC58" i="6" l="1"/>
  <c r="AC12" i="6"/>
  <c r="AC25" i="6" s="1"/>
  <c r="AC53" i="6" s="1"/>
  <c r="AD37" i="7"/>
  <c r="AD39" i="7" s="1"/>
  <c r="AB12" i="9"/>
  <c r="AD8" i="6" l="1"/>
  <c r="AD40" i="7" s="1"/>
  <c r="AE47" i="7"/>
  <c r="AE45" i="7"/>
  <c r="AD58" i="6" l="1"/>
  <c r="AD12" i="6"/>
  <c r="AD25" i="6" s="1"/>
  <c r="AD53" i="6" s="1"/>
  <c r="AE37" i="7"/>
  <c r="AE39" i="7" s="1"/>
  <c r="AC12" i="9"/>
  <c r="AE8" i="6" l="1"/>
  <c r="AE40" i="7" s="1"/>
  <c r="AF45" i="7"/>
  <c r="AF47" i="7"/>
  <c r="AE12" i="6" l="1"/>
  <c r="AE25" i="6" s="1"/>
  <c r="AE53" i="6" s="1"/>
  <c r="AE58" i="6"/>
  <c r="AF37" i="7"/>
  <c r="AF39" i="7" s="1"/>
  <c r="AD12" i="9"/>
  <c r="AF8" i="6" l="1"/>
  <c r="AF40" i="7" s="1"/>
  <c r="AG47" i="7"/>
  <c r="AG45" i="7"/>
  <c r="AF12" i="6" l="1"/>
  <c r="AF25" i="6" s="1"/>
  <c r="AF53" i="6" s="1"/>
  <c r="AF58" i="6"/>
  <c r="AE12" i="9"/>
  <c r="AG37" i="7"/>
  <c r="AG39" i="7" s="1"/>
  <c r="AG8" i="6" l="1"/>
  <c r="AG40" i="7" s="1"/>
  <c r="AH45" i="7"/>
  <c r="AH47" i="7"/>
  <c r="AG58" i="6" l="1"/>
  <c r="AG12" i="6"/>
  <c r="AG25" i="6" s="1"/>
  <c r="AG53" i="6" s="1"/>
  <c r="AH37" i="7"/>
  <c r="AH39" i="7" s="1"/>
  <c r="AF12" i="9"/>
  <c r="AH8" i="6" l="1"/>
  <c r="AH40" i="7" s="1"/>
  <c r="AH58" i="6" l="1"/>
  <c r="D16" i="16" s="1"/>
  <c r="E16" i="16" s="1"/>
  <c r="AH12" i="6"/>
  <c r="AH25" i="6" s="1"/>
  <c r="AH53" i="6" s="1"/>
  <c r="AG12" i="9"/>
  <c r="AI37" i="7"/>
  <c r="AI50" i="6" l="1"/>
  <c r="AJ50" i="6" l="1"/>
  <c r="AJ42" i="7"/>
  <c r="AK50" i="6" l="1"/>
  <c r="AL50" i="6" l="1"/>
  <c r="AK42" i="7" l="1"/>
  <c r="AM50" i="6"/>
  <c r="AL42" i="7" l="1"/>
  <c r="AN50" i="6"/>
  <c r="AO50" i="6" l="1"/>
  <c r="AM42" i="7" l="1"/>
  <c r="AP50" i="6"/>
  <c r="AQ50" i="6" l="1"/>
  <c r="AN42" i="7" l="1"/>
  <c r="AR50" i="6"/>
  <c r="AS50" i="6" l="1"/>
  <c r="AT50" i="6" l="1"/>
  <c r="AO42" i="7" l="1"/>
  <c r="AP42" i="7" l="1"/>
  <c r="AQ42" i="7" l="1"/>
  <c r="AR42" i="7" l="1"/>
  <c r="AS42" i="7" l="1"/>
  <c r="AT42" i="7" l="1"/>
  <c r="AI18" i="6" l="1"/>
  <c r="AJ15" i="6"/>
  <c r="AJ18" i="6" s="1"/>
  <c r="AK15" i="6" l="1"/>
  <c r="AK18" i="6" l="1"/>
  <c r="AL15" i="6"/>
  <c r="AL18" i="6" l="1"/>
  <c r="AM15" i="6"/>
  <c r="AN15" i="6" l="1"/>
  <c r="AM18" i="6"/>
  <c r="AO15" i="6" l="1"/>
  <c r="AN18" i="6"/>
  <c r="AP15" i="6" l="1"/>
  <c r="AO18" i="6"/>
  <c r="AP18" i="6" l="1"/>
  <c r="AQ15" i="6"/>
  <c r="AQ18" i="6" l="1"/>
  <c r="AR15" i="6"/>
  <c r="AS15" i="6" l="1"/>
  <c r="AR18" i="6"/>
  <c r="AS18" i="6" l="1"/>
  <c r="AT15" i="6"/>
  <c r="AT18" i="6" s="1"/>
  <c r="AI21" i="6"/>
  <c r="AI23" i="6" s="1"/>
  <c r="AI10" i="6"/>
  <c r="AJ10" i="6" s="1"/>
  <c r="AK10" i="6" s="1"/>
  <c r="AL10" i="6" s="1"/>
  <c r="AM10" i="6" s="1"/>
  <c r="AN10" i="6" s="1"/>
  <c r="AO10" i="6" s="1"/>
  <c r="AP10" i="6" s="1"/>
  <c r="AQ10" i="6" s="1"/>
  <c r="AR10" i="6" s="1"/>
  <c r="AS10" i="6" s="1"/>
  <c r="AT10" i="6" s="1"/>
  <c r="AJ21" i="6" l="1"/>
  <c r="AJ23" i="6" l="1"/>
  <c r="AK21" i="6"/>
  <c r="AL21" i="6" l="1"/>
  <c r="AK23" i="6"/>
  <c r="AL23" i="6" l="1"/>
  <c r="AM21" i="6"/>
  <c r="AM23" i="6" l="1"/>
  <c r="AN21" i="6"/>
  <c r="AO21" i="6" l="1"/>
  <c r="AN23" i="6"/>
  <c r="AO23" i="6" l="1"/>
  <c r="AP21" i="6"/>
  <c r="AQ21" i="6" l="1"/>
  <c r="AP23" i="6"/>
  <c r="AQ23" i="6" l="1"/>
  <c r="AR21" i="6"/>
  <c r="AS21" i="6" l="1"/>
  <c r="AR23" i="6"/>
  <c r="AS23" i="6" l="1"/>
  <c r="AT21" i="6"/>
  <c r="AT23" i="6" s="1"/>
  <c r="AP21" i="7"/>
  <c r="AO10" i="9" s="1"/>
  <c r="AQ21" i="7"/>
  <c r="AP10" i="9" s="1"/>
  <c r="AR21" i="7"/>
  <c r="AR26" i="7" s="1"/>
  <c r="AT21" i="7"/>
  <c r="AS10" i="9" s="1"/>
  <c r="AI32" i="6"/>
  <c r="AJ32" i="6" s="1"/>
  <c r="AK32" i="6" s="1"/>
  <c r="AL32" i="6" s="1"/>
  <c r="AM32" i="6" s="1"/>
  <c r="AN32" i="6" s="1"/>
  <c r="AO32" i="6" s="1"/>
  <c r="AP32" i="6" s="1"/>
  <c r="AQ32" i="6" s="1"/>
  <c r="AR32" i="6" s="1"/>
  <c r="AS32" i="6" s="1"/>
  <c r="AT32" i="6" s="1"/>
  <c r="AI21" i="7"/>
  <c r="AH10" i="9" s="1"/>
  <c r="AJ21" i="7"/>
  <c r="AI10" i="9" s="1"/>
  <c r="AK21" i="7"/>
  <c r="AJ10" i="9" s="1"/>
  <c r="AK26" i="7"/>
  <c r="AL21" i="7"/>
  <c r="AK10" i="9" s="1"/>
  <c r="AL26" i="7"/>
  <c r="AM21" i="7"/>
  <c r="AL10" i="9" s="1"/>
  <c r="AM26" i="7"/>
  <c r="AN21" i="7"/>
  <c r="AM10" i="9" s="1"/>
  <c r="AO21" i="7"/>
  <c r="AN10" i="9" s="1"/>
  <c r="AO26" i="7"/>
  <c r="AI31" i="6"/>
  <c r="AJ31" i="6"/>
  <c r="AJ35" i="6" s="1"/>
  <c r="AJ42" i="6" s="1"/>
  <c r="AJ52" i="6" s="1"/>
  <c r="AK31" i="6"/>
  <c r="AK35" i="6" s="1"/>
  <c r="AK42" i="6" s="1"/>
  <c r="AK52" i="6" s="1"/>
  <c r="AS21" i="7"/>
  <c r="AR10" i="9" s="1"/>
  <c r="AP26" i="7" l="1"/>
  <c r="AL31" i="6"/>
  <c r="AM31" i="6" s="1"/>
  <c r="AN31" i="6" s="1"/>
  <c r="AI35" i="6"/>
  <c r="AI42" i="6" s="1"/>
  <c r="AI52" i="6" s="1"/>
  <c r="AN26" i="7"/>
  <c r="AI26" i="7"/>
  <c r="AI47" i="7" s="1"/>
  <c r="AT26" i="7"/>
  <c r="AQ26" i="7"/>
  <c r="AM35" i="6"/>
  <c r="AM42" i="6" s="1"/>
  <c r="AM52" i="6" s="1"/>
  <c r="AJ26" i="7"/>
  <c r="AQ10" i="9"/>
  <c r="AI45" i="7"/>
  <c r="AI33" i="7" s="1"/>
  <c r="AI35" i="7" s="1"/>
  <c r="AI39" i="7" s="1"/>
  <c r="AS26" i="7"/>
  <c r="AL35" i="6" l="1"/>
  <c r="AL42" i="6" s="1"/>
  <c r="AL52" i="6" s="1"/>
  <c r="AN35" i="6"/>
  <c r="AN42" i="6" s="1"/>
  <c r="AN52" i="6" s="1"/>
  <c r="AO31" i="6"/>
  <c r="AJ47" i="7"/>
  <c r="AI8" i="6"/>
  <c r="AI40" i="7" s="1"/>
  <c r="AJ45" i="7"/>
  <c r="AJ33" i="7" l="1"/>
  <c r="AJ35" i="7" s="1"/>
  <c r="AO35" i="6"/>
  <c r="AO42" i="6" s="1"/>
  <c r="AO52" i="6" s="1"/>
  <c r="AP31" i="6"/>
  <c r="AJ37" i="7"/>
  <c r="AH12" i="9"/>
  <c r="AI58" i="6"/>
  <c r="AI12" i="6"/>
  <c r="AI25" i="6" s="1"/>
  <c r="AI53" i="6" s="1"/>
  <c r="AJ39" i="7" l="1"/>
  <c r="AK45" i="7" s="1"/>
  <c r="AK47" i="7"/>
  <c r="AJ8" i="6"/>
  <c r="AP35" i="6"/>
  <c r="AP42" i="6" s="1"/>
  <c r="AP52" i="6" s="1"/>
  <c r="AQ31" i="6"/>
  <c r="AK33" i="7" l="1"/>
  <c r="AK35" i="7" s="1"/>
  <c r="AK37" i="7"/>
  <c r="AJ12" i="6"/>
  <c r="AJ25" i="6" s="1"/>
  <c r="AJ53" i="6" s="1"/>
  <c r="AJ58" i="6"/>
  <c r="AI12" i="9"/>
  <c r="AR31" i="6"/>
  <c r="AQ35" i="6"/>
  <c r="AQ42" i="6" s="1"/>
  <c r="AQ52" i="6" s="1"/>
  <c r="AJ40" i="7"/>
  <c r="AK39" i="7" l="1"/>
  <c r="AS31" i="6"/>
  <c r="AR35" i="6"/>
  <c r="AR42" i="6" s="1"/>
  <c r="AR52" i="6" s="1"/>
  <c r="AL47" i="7"/>
  <c r="AL45" i="7"/>
  <c r="AK8" i="6"/>
  <c r="AK40" i="7" s="1"/>
  <c r="AJ12" i="9" l="1"/>
  <c r="AK58" i="6"/>
  <c r="AL37" i="7"/>
  <c r="AK12" i="6"/>
  <c r="AK25" i="6" s="1"/>
  <c r="AK53" i="6" s="1"/>
  <c r="AL33" i="7"/>
  <c r="AL35" i="7" s="1"/>
  <c r="AT31" i="6"/>
  <c r="AT35" i="6" s="1"/>
  <c r="AT42" i="6" s="1"/>
  <c r="AT52" i="6" s="1"/>
  <c r="AS35" i="6"/>
  <c r="AS42" i="6" s="1"/>
  <c r="AS52" i="6" s="1"/>
  <c r="AL39" i="7" l="1"/>
  <c r="AM47" i="7" l="1"/>
  <c r="AL8" i="6"/>
  <c r="AM45" i="7"/>
  <c r="AL40" i="7"/>
  <c r="AM33" i="7" l="1"/>
  <c r="AM35" i="7" s="1"/>
  <c r="AM37" i="7"/>
  <c r="AL58" i="6"/>
  <c r="AK12" i="9"/>
  <c r="AL12" i="6"/>
  <c r="AL25" i="6" s="1"/>
  <c r="AL53" i="6" s="1"/>
  <c r="AM39" i="7" l="1"/>
  <c r="AM8" i="6"/>
  <c r="AN45" i="7"/>
  <c r="AN47" i="7"/>
  <c r="AN33" i="7" l="1"/>
  <c r="AN35" i="7" s="1"/>
  <c r="AL12" i="9"/>
  <c r="AM12" i="6"/>
  <c r="AM25" i="6" s="1"/>
  <c r="AM53" i="6" s="1"/>
  <c r="AM58" i="6"/>
  <c r="AN37" i="7"/>
  <c r="AM40" i="7"/>
  <c r="AN39" i="7" l="1"/>
  <c r="AO47" i="7" l="1"/>
  <c r="AN8" i="6"/>
  <c r="AN40" i="7" s="1"/>
  <c r="AO45" i="7"/>
  <c r="AO33" i="7" l="1"/>
  <c r="AO35" i="7" s="1"/>
  <c r="AN58" i="6"/>
  <c r="AO37" i="7"/>
  <c r="AN12" i="6"/>
  <c r="AN25" i="6" s="1"/>
  <c r="AN53" i="6" s="1"/>
  <c r="AM12" i="9"/>
  <c r="AO39" i="7" l="1"/>
  <c r="AO8" i="6"/>
  <c r="AP45" i="7"/>
  <c r="AP47" i="7"/>
  <c r="AP33" i="7" l="1"/>
  <c r="AP35" i="7" s="1"/>
  <c r="AN12" i="9"/>
  <c r="AO12" i="6"/>
  <c r="AO25" i="6" s="1"/>
  <c r="AO53" i="6" s="1"/>
  <c r="AP37" i="7"/>
  <c r="AO58" i="6"/>
  <c r="AO40" i="7"/>
  <c r="AP39" i="7" l="1"/>
  <c r="AQ47" i="7" l="1"/>
  <c r="AQ45" i="7"/>
  <c r="AP8" i="6"/>
  <c r="AQ33" i="7" l="1"/>
  <c r="AQ35" i="7" s="1"/>
  <c r="AO12" i="9"/>
  <c r="AP58" i="6"/>
  <c r="AQ37" i="7"/>
  <c r="AP12" i="6"/>
  <c r="AP25" i="6" s="1"/>
  <c r="AP53" i="6" s="1"/>
  <c r="AP40" i="7"/>
  <c r="AQ39" i="7" l="1"/>
  <c r="AR47" i="7" s="1"/>
  <c r="AQ8" i="6"/>
  <c r="AR45" i="7"/>
  <c r="AR33" i="7" l="1"/>
  <c r="AR35" i="7" s="1"/>
  <c r="AR37" i="7"/>
  <c r="AP12" i="9"/>
  <c r="AQ12" i="6"/>
  <c r="AQ25" i="6" s="1"/>
  <c r="AQ53" i="6" s="1"/>
  <c r="AQ58" i="6"/>
  <c r="AQ40" i="7"/>
  <c r="AR39" i="7" l="1"/>
  <c r="AS45" i="7" s="1"/>
  <c r="AS47" i="7"/>
  <c r="AR8" i="6"/>
  <c r="AQ12" i="9" l="1"/>
  <c r="AR12" i="6"/>
  <c r="AR25" i="6" s="1"/>
  <c r="AR53" i="6" s="1"/>
  <c r="AS37" i="7"/>
  <c r="AR58" i="6"/>
  <c r="AR40" i="7"/>
  <c r="AS33" i="7"/>
  <c r="AS35" i="7" s="1"/>
  <c r="AS39" i="7" l="1"/>
  <c r="AT47" i="7" l="1"/>
  <c r="AS8" i="6"/>
  <c r="AT45" i="7"/>
  <c r="AT33" i="7" l="1"/>
  <c r="AT35" i="7" s="1"/>
  <c r="AT37" i="7"/>
  <c r="AR12" i="9"/>
  <c r="AS58" i="6"/>
  <c r="AS12" i="6"/>
  <c r="AS25" i="6" s="1"/>
  <c r="AS53" i="6" s="1"/>
  <c r="AS40" i="7"/>
  <c r="AT39" i="7" l="1"/>
  <c r="AT8" i="6"/>
  <c r="AT58" i="6" l="1"/>
  <c r="AS12" i="9"/>
  <c r="AT12" i="6"/>
  <c r="AT25" i="6" s="1"/>
  <c r="AT53" i="6" s="1"/>
  <c r="AT40" i="7"/>
</calcChain>
</file>

<file path=xl/sharedStrings.xml><?xml version="1.0" encoding="utf-8"?>
<sst xmlns="http://schemas.openxmlformats.org/spreadsheetml/2006/main" count="262" uniqueCount="151">
  <si>
    <t>Cost of Goods Sold</t>
  </si>
  <si>
    <t>Net Income</t>
  </si>
  <si>
    <t>ASSETS</t>
  </si>
  <si>
    <t>Other Assets</t>
  </si>
  <si>
    <t>Accounts Payable</t>
  </si>
  <si>
    <t>Other Current Liabilities</t>
  </si>
  <si>
    <t>Total Liabilities</t>
  </si>
  <si>
    <t>Balance Sheet</t>
  </si>
  <si>
    <t>Salary Cap</t>
  </si>
  <si>
    <t>Forecast</t>
  </si>
  <si>
    <t>Current Assets:</t>
  </si>
  <si>
    <t xml:space="preserve">        Total current assets</t>
  </si>
  <si>
    <t>Fixed Assets:</t>
  </si>
  <si>
    <t xml:space="preserve">         Net book value of fixed assets</t>
  </si>
  <si>
    <t>LIABILITIES AND SHAREHOLDERS' EQUITY</t>
  </si>
  <si>
    <t>Current liabilities:</t>
  </si>
  <si>
    <t xml:space="preserve">        Total current liabilities</t>
  </si>
  <si>
    <t>Long-term liabilities:</t>
  </si>
  <si>
    <t xml:space="preserve">        Total long-term liabilities</t>
  </si>
  <si>
    <t>Capital</t>
  </si>
  <si>
    <t xml:space="preserve">        Total Capital</t>
  </si>
  <si>
    <t>Total liabilities and shareholders' equity</t>
  </si>
  <si>
    <t>A/R DSO (Based on last 2 months sales)</t>
  </si>
  <si>
    <t>A/P as % of COGS for this month and next month</t>
  </si>
  <si>
    <t>Core Capital</t>
  </si>
  <si>
    <t>Core Capital target -Level 1 (1 month opex)</t>
  </si>
  <si>
    <t>Core Capital target -Level 2 (2 month opex)</t>
  </si>
  <si>
    <t>Cash Flows from Operations</t>
  </si>
  <si>
    <t>Add Back:</t>
  </si>
  <si>
    <t xml:space="preserve">  Depreciation</t>
  </si>
  <si>
    <t>Changes in:</t>
  </si>
  <si>
    <t>Net cash flows from operations</t>
  </si>
  <si>
    <t>Cash Flows from Investing</t>
  </si>
  <si>
    <t>Purchase of fixed assets</t>
  </si>
  <si>
    <t>Net cash flows before financing</t>
  </si>
  <si>
    <t>Cash flows from Financing</t>
  </si>
  <si>
    <t>Shareholder distributions</t>
  </si>
  <si>
    <t>Net cash flows from financing</t>
  </si>
  <si>
    <t>Net cash flows</t>
  </si>
  <si>
    <t>Beginning cash</t>
  </si>
  <si>
    <t>Ending cash</t>
  </si>
  <si>
    <t>Operating Expenses:</t>
  </si>
  <si>
    <t>Facilities</t>
  </si>
  <si>
    <t>Other operating expenses</t>
  </si>
  <si>
    <t>Total Operating Expenses</t>
  </si>
  <si>
    <t>Net Operating Income</t>
  </si>
  <si>
    <t>Other Income (Expense):</t>
  </si>
  <si>
    <t>Interest Expense</t>
  </si>
  <si>
    <t>Depreciation</t>
  </si>
  <si>
    <t>Total Other Income (Expense)</t>
  </si>
  <si>
    <t>By Month</t>
  </si>
  <si>
    <t>Pre-tax profit %</t>
  </si>
  <si>
    <t>Shareholder salary adjustment (+=underpayed)</t>
  </si>
  <si>
    <t>Non-Labor Gross Margin</t>
  </si>
  <si>
    <t>Total Wages</t>
  </si>
  <si>
    <t>Adjusted total wages</t>
  </si>
  <si>
    <t>(Over)/Under cap</t>
  </si>
  <si>
    <t>Labor efficiency (NLGM/Wages)</t>
  </si>
  <si>
    <t>Adjusted Labor efficiency (NLGM/Wages)</t>
  </si>
  <si>
    <t>Line of credit</t>
  </si>
  <si>
    <t>Marketing</t>
  </si>
  <si>
    <t>Shareholder salary adjustment (+=underpaid)</t>
  </si>
  <si>
    <t xml:space="preserve">   Cash</t>
  </si>
  <si>
    <t xml:space="preserve">   Accounts receivable</t>
  </si>
  <si>
    <t>Payroll Taxes &amp; Benefits</t>
  </si>
  <si>
    <t>Profit and Loss by Month</t>
  </si>
  <si>
    <t>For Management Discussion Only</t>
  </si>
  <si>
    <t xml:space="preserve">         Total Other Assets</t>
  </si>
  <si>
    <t>Total Assets</t>
  </si>
  <si>
    <t>Line of Credit</t>
  </si>
  <si>
    <t>YTD Net Income</t>
  </si>
  <si>
    <t>Cash Flow</t>
  </si>
  <si>
    <t xml:space="preserve">  Accounts receivable</t>
  </si>
  <si>
    <t xml:space="preserve">  Other Assets</t>
  </si>
  <si>
    <t>Credit Card Payable</t>
  </si>
  <si>
    <t xml:space="preserve">  Accounts Payable</t>
  </si>
  <si>
    <t xml:space="preserve">  Credit Cards</t>
  </si>
  <si>
    <t xml:space="preserve">  Other Current Liabilities</t>
  </si>
  <si>
    <t xml:space="preserve">  Other Current Assets</t>
  </si>
  <si>
    <t xml:space="preserve">   Other Current Assets</t>
  </si>
  <si>
    <t>Rolling 12</t>
  </si>
  <si>
    <t>Revenue</t>
  </si>
  <si>
    <t>LOC Balance</t>
  </si>
  <si>
    <t>Base Cash Balance</t>
  </si>
  <si>
    <t>Cash Available to Be Paid on Line</t>
  </si>
  <si>
    <t>Cash Needed to be Drawn on Line</t>
  </si>
  <si>
    <t>Cash</t>
  </si>
  <si>
    <t>Grading Legend</t>
  </si>
  <si>
    <t>Great</t>
  </si>
  <si>
    <t>OK</t>
  </si>
  <si>
    <t>Caution</t>
  </si>
  <si>
    <t>R12</t>
  </si>
  <si>
    <t>Actual</t>
  </si>
  <si>
    <t>Profitability</t>
  </si>
  <si>
    <t>Sales</t>
  </si>
  <si>
    <t>Overhead</t>
  </si>
  <si>
    <t>A/R DSO</t>
  </si>
  <si>
    <t>Core Capital Target</t>
  </si>
  <si>
    <t>Commentary</t>
  </si>
  <si>
    <t>DashBoard</t>
  </si>
  <si>
    <t>Direct Labor</t>
  </si>
  <si>
    <t>Labor efficiency</t>
  </si>
  <si>
    <t>Direct LER</t>
  </si>
  <si>
    <t>Admin LER</t>
  </si>
  <si>
    <t>Total LER</t>
  </si>
  <si>
    <t>Net Income %</t>
  </si>
  <si>
    <t>Admin LER to CM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</si>
  <si>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</si>
  <si>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</si>
  <si>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</si>
  <si>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</si>
  <si>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</si>
  <si>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</si>
  <si>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</si>
  <si>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</si>
  <si>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</si>
  <si>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</si>
  <si>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</si>
  <si>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</si>
  <si>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Salary Cap @ 10% pre-tax</t>
  </si>
  <si>
    <t>Other Income (expense)</t>
  </si>
  <si>
    <t>Gross profit</t>
  </si>
  <si>
    <t>Contribution Margin</t>
  </si>
  <si>
    <t>As % of Revenue</t>
  </si>
  <si>
    <t>Marketing as % of Revenue</t>
  </si>
  <si>
    <t>PR Taxes &amp; Benefits as % All wages</t>
  </si>
  <si>
    <t>Other Operating Expenses as % of Revenue</t>
  </si>
  <si>
    <t>Contrubution Margin</t>
  </si>
  <si>
    <t>Admin Labor</t>
  </si>
  <si>
    <t>Good</t>
  </si>
  <si>
    <t>Operating Expenses</t>
  </si>
  <si>
    <t>10% has been sustained so now shoot for 15%</t>
  </si>
  <si>
    <t>Sales have declined as you pruned low value customers, now build back to target</t>
  </si>
  <si>
    <t>Expenses have stayed in range and no items appear out of line</t>
  </si>
  <si>
    <t>No aim for 15%</t>
  </si>
  <si>
    <t>A/R turnover looks good, don't let bad debts creep in.</t>
  </si>
  <si>
    <t>You are almost at 2 months, hold off on profit distributions until you hit 2 months</t>
  </si>
  <si>
    <t>Retained earnings</t>
  </si>
  <si>
    <t>Distributions</t>
  </si>
  <si>
    <t>Profit (loss) for period</t>
  </si>
  <si>
    <t>As at 30/9/2017</t>
  </si>
  <si>
    <t>Profit and Loss by Month - Rolling 12</t>
  </si>
  <si>
    <t>Long term loans</t>
  </si>
  <si>
    <t>Bank Fees</t>
  </si>
  <si>
    <t>Common stock</t>
  </si>
  <si>
    <t>Equipment</t>
  </si>
  <si>
    <t>Accumulated Depreciation</t>
  </si>
  <si>
    <t xml:space="preserve">Labor -Admin </t>
  </si>
  <si>
    <t>Loan term loans</t>
  </si>
  <si>
    <t>For Management Purposes Only</t>
  </si>
  <si>
    <t>ABC Company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</si>
</sst>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yyyy\-mm"/>
    <numFmt numFmtId="168" formatCode="_(* #,##0_);_(* \(#,##0\);_(* &quot;-&quot;??_);_(@_)"/>
  </numFmts>
  <fonts count="3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b/>
      <u/>
      <sz val="12"/>
      <name val="Verdana"/>
      <family val="2"/>
    </font>
    <font>
      <sz val="10"/>
      <color indexed="9"/>
      <name val="Arial"/>
      <family val="2"/>
    </font>
    <font>
      <b/>
      <u/>
      <sz val="10"/>
      <name val="Verdana"/>
      <family val="2"/>
    </font>
    <font>
      <sz val="8"/>
      <name val="Arial"/>
      <family val="2"/>
    </font>
    <font>
      <b/>
      <sz val="12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7ACA2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32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" fillId="0" borderId="0"/>
    <xf numFmtId="0" fontId="32" fillId="0" borderId="0"/>
    <xf numFmtId="0" fontId="2" fillId="0" borderId="0"/>
    <xf numFmtId="0" fontId="2" fillId="0" borderId="0"/>
    <xf numFmtId="0" fontId="29" fillId="0" borderId="0"/>
    <xf numFmtId="0" fontId="21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2" fillId="0" borderId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23" borderId="7" applyNumberFormat="0" applyFont="0" applyAlignment="0" applyProtection="0"/>
    <xf numFmtId="0" fontId="29" fillId="23" borderId="7" applyNumberFormat="0" applyFont="0" applyAlignment="0" applyProtection="0"/>
    <xf numFmtId="0" fontId="29" fillId="23" borderId="7" applyNumberFormat="0" applyFont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9" fillId="23" borderId="7" applyNumberFormat="0" applyFont="0" applyAlignment="0" applyProtection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1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21" fillId="0" borderId="0" xfId="0" applyFont="1"/>
    <xf numFmtId="9" fontId="0" fillId="0" borderId="0" xfId="211" applyFont="1"/>
    <xf numFmtId="165" fontId="0" fillId="0" borderId="0" xfId="82" applyFont="1"/>
    <xf numFmtId="165" fontId="0" fillId="0" borderId="10" xfId="82" applyFont="1" applyBorder="1"/>
    <xf numFmtId="165" fontId="23" fillId="0" borderId="0" xfId="82" applyFont="1"/>
    <xf numFmtId="165" fontId="21" fillId="0" borderId="0" xfId="82" applyFont="1"/>
    <xf numFmtId="165" fontId="2" fillId="0" borderId="0" xfId="82" applyFont="1"/>
    <xf numFmtId="165" fontId="0" fillId="0" borderId="0" xfId="0" applyNumberFormat="1"/>
    <xf numFmtId="165" fontId="21" fillId="0" borderId="0" xfId="82" applyFont="1" applyBorder="1" applyAlignment="1">
      <alignment horizontal="center"/>
    </xf>
    <xf numFmtId="165" fontId="0" fillId="0" borderId="0" xfId="82" applyFont="1" applyFill="1"/>
    <xf numFmtId="9" fontId="0" fillId="0" borderId="0" xfId="211" applyFont="1" applyFill="1"/>
    <xf numFmtId="165" fontId="1" fillId="0" borderId="0" xfId="82" applyFont="1" applyFill="1"/>
    <xf numFmtId="165" fontId="1" fillId="0" borderId="0" xfId="82" applyFont="1"/>
    <xf numFmtId="165" fontId="1" fillId="0" borderId="0" xfId="82" applyFont="1" applyFill="1" applyAlignment="1">
      <alignment horizontal="center"/>
    </xf>
    <xf numFmtId="166" fontId="0" fillId="0" borderId="0" xfId="211" applyNumberFormat="1" applyFont="1"/>
    <xf numFmtId="49" fontId="27" fillId="0" borderId="0" xfId="199" applyNumberFormat="1" applyFont="1" applyAlignment="1">
      <alignment horizontal="left"/>
    </xf>
    <xf numFmtId="0" fontId="1" fillId="0" borderId="0" xfId="198"/>
    <xf numFmtId="0" fontId="28" fillId="0" borderId="0" xfId="198" applyFont="1"/>
    <xf numFmtId="0" fontId="28" fillId="25" borderId="12" xfId="198" applyFont="1" applyFill="1" applyBorder="1" applyAlignment="1">
      <alignment horizontal="center"/>
    </xf>
    <xf numFmtId="0" fontId="28" fillId="24" borderId="12" xfId="198" applyFont="1" applyFill="1" applyBorder="1" applyAlignment="1">
      <alignment horizontal="center"/>
    </xf>
    <xf numFmtId="0" fontId="28" fillId="26" borderId="12" xfId="198" applyFont="1" applyFill="1" applyBorder="1" applyAlignment="1">
      <alignment horizontal="center"/>
    </xf>
    <xf numFmtId="0" fontId="2" fillId="0" borderId="0" xfId="199"/>
    <xf numFmtId="0" fontId="28" fillId="0" borderId="0" xfId="198" applyFont="1" applyFill="1" applyBorder="1" applyAlignment="1">
      <alignment horizontal="center"/>
    </xf>
    <xf numFmtId="0" fontId="28" fillId="0" borderId="0" xfId="198" applyFont="1" applyAlignment="1">
      <alignment horizontal="center"/>
    </xf>
    <xf numFmtId="165" fontId="28" fillId="0" borderId="0" xfId="82" applyFont="1" applyBorder="1" applyAlignment="1">
      <alignment horizontal="center"/>
    </xf>
    <xf numFmtId="0" fontId="28" fillId="0" borderId="13" xfId="198" applyFont="1" applyBorder="1"/>
    <xf numFmtId="10" fontId="1" fillId="0" borderId="0" xfId="82" applyNumberFormat="1" applyFont="1" applyBorder="1"/>
    <xf numFmtId="164" fontId="1" fillId="0" borderId="0" xfId="94" applyFont="1" applyBorder="1"/>
    <xf numFmtId="164" fontId="1" fillId="0" borderId="0" xfId="94" applyFont="1" applyFill="1" applyBorder="1"/>
    <xf numFmtId="165" fontId="1" fillId="0" borderId="0" xfId="82" applyFont="1" applyBorder="1"/>
    <xf numFmtId="165" fontId="1" fillId="0" borderId="0" xfId="198" applyNumberFormat="1" applyBorder="1"/>
    <xf numFmtId="0" fontId="28" fillId="0" borderId="0" xfId="198" applyFont="1" applyBorder="1"/>
    <xf numFmtId="0" fontId="1" fillId="0" borderId="0" xfId="198" applyBorder="1"/>
    <xf numFmtId="0" fontId="1" fillId="0" borderId="0" xfId="198" applyFont="1"/>
    <xf numFmtId="165" fontId="0" fillId="0" borderId="0" xfId="82" applyFont="1" applyBorder="1"/>
    <xf numFmtId="165" fontId="21" fillId="0" borderId="0" xfId="82" applyFont="1" applyFill="1" applyBorder="1"/>
    <xf numFmtId="0" fontId="21" fillId="0" borderId="0" xfId="0" applyFont="1" applyBorder="1"/>
    <xf numFmtId="10" fontId="0" fillId="0" borderId="0" xfId="211" applyNumberFormat="1" applyFont="1" applyBorder="1"/>
    <xf numFmtId="165" fontId="0" fillId="0" borderId="0" xfId="211" applyNumberFormat="1" applyFont="1" applyBorder="1"/>
    <xf numFmtId="0" fontId="0" fillId="0" borderId="0" xfId="198" applyFont="1"/>
    <xf numFmtId="2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198" applyFont="1" applyFill="1" applyBorder="1"/>
    <xf numFmtId="165" fontId="19" fillId="0" borderId="0" xfId="198" applyNumberFormat="1" applyFont="1" applyAlignment="1">
      <alignment horizontal="left"/>
    </xf>
    <xf numFmtId="10" fontId="1" fillId="0" borderId="0" xfId="198" applyNumberFormat="1" applyBorder="1"/>
    <xf numFmtId="0" fontId="19" fillId="0" borderId="0" xfId="198" applyFont="1"/>
    <xf numFmtId="10" fontId="0" fillId="0" borderId="0" xfId="211" applyNumberFormat="1" applyFont="1"/>
    <xf numFmtId="10" fontId="31" fillId="0" borderId="0" xfId="211" applyNumberFormat="1" applyFont="1"/>
    <xf numFmtId="165" fontId="31" fillId="0" borderId="0" xfId="82" applyFont="1"/>
    <xf numFmtId="165" fontId="31" fillId="0" borderId="0" xfId="211" applyNumberFormat="1" applyFont="1"/>
    <xf numFmtId="2" fontId="31" fillId="0" borderId="0" xfId="211" applyNumberFormat="1" applyFont="1"/>
    <xf numFmtId="165" fontId="24" fillId="0" borderId="0" xfId="82" applyFont="1" applyFill="1" applyAlignment="1">
      <alignment horizontal="center"/>
    </xf>
    <xf numFmtId="10" fontId="31" fillId="0" borderId="0" xfId="211" applyNumberFormat="1" applyFont="1" applyBorder="1"/>
    <xf numFmtId="165" fontId="31" fillId="0" borderId="0" xfId="82" applyFont="1" applyBorder="1"/>
    <xf numFmtId="165" fontId="21" fillId="0" borderId="0" xfId="82" applyFont="1" applyFill="1"/>
    <xf numFmtId="0" fontId="19" fillId="27" borderId="12" xfId="198" applyFont="1" applyFill="1" applyBorder="1" applyAlignment="1">
      <alignment horizontal="center"/>
    </xf>
    <xf numFmtId="0" fontId="19" fillId="0" borderId="13" xfId="198" applyFont="1" applyBorder="1"/>
    <xf numFmtId="0" fontId="27" fillId="0" borderId="0" xfId="199" applyNumberFormat="1" applyFont="1" applyAlignment="1">
      <alignment horizontal="left"/>
    </xf>
    <xf numFmtId="168" fontId="0" fillId="0" borderId="0" xfId="82" applyNumberFormat="1" applyFont="1"/>
    <xf numFmtId="168" fontId="0" fillId="0" borderId="10" xfId="82" applyNumberFormat="1" applyFont="1" applyBorder="1"/>
    <xf numFmtId="168" fontId="0" fillId="0" borderId="0" xfId="82" applyNumberFormat="1" applyFont="1" applyFill="1"/>
    <xf numFmtId="168" fontId="0" fillId="0" borderId="11" xfId="82" applyNumberFormat="1" applyFont="1" applyBorder="1"/>
    <xf numFmtId="168" fontId="0" fillId="0" borderId="0" xfId="82" applyNumberFormat="1" applyFont="1" applyBorder="1"/>
    <xf numFmtId="168" fontId="0" fillId="0" borderId="14" xfId="82" applyNumberFormat="1" applyFont="1" applyBorder="1"/>
    <xf numFmtId="168" fontId="0" fillId="0" borderId="0" xfId="211" applyNumberFormat="1" applyFont="1" applyBorder="1"/>
    <xf numFmtId="168" fontId="0" fillId="0" borderId="15" xfId="211" applyNumberFormat="1" applyFont="1" applyBorder="1"/>
    <xf numFmtId="168" fontId="0" fillId="0" borderId="10" xfId="82" applyNumberFormat="1" applyFont="1" applyFill="1" applyBorder="1"/>
    <xf numFmtId="168" fontId="31" fillId="0" borderId="0" xfId="82" applyNumberFormat="1" applyFont="1"/>
    <xf numFmtId="168" fontId="31" fillId="0" borderId="0" xfId="82" applyNumberFormat="1" applyFont="1" applyFill="1"/>
    <xf numFmtId="168" fontId="1" fillId="0" borderId="0" xfId="82" applyNumberFormat="1" applyFont="1" applyFill="1"/>
    <xf numFmtId="168" fontId="0" fillId="0" borderId="11" xfId="82" applyNumberFormat="1" applyFont="1" applyFill="1" applyBorder="1"/>
    <xf numFmtId="165" fontId="0" fillId="0" borderId="0" xfId="82" applyNumberFormat="1" applyFont="1"/>
    <xf numFmtId="43" fontId="0" fillId="0" borderId="0" xfId="82" applyNumberFormat="1" applyFont="1"/>
    <xf numFmtId="168" fontId="0" fillId="0" borderId="0" xfId="82" applyNumberFormat="1" applyFont="1" applyFill="1" applyBorder="1"/>
    <xf numFmtId="167" fontId="3" fillId="13" borderId="0" xfId="46" applyNumberFormat="1" applyAlignment="1">
      <alignment horizontal="center"/>
    </xf>
    <xf numFmtId="165" fontId="20" fillId="28" borderId="0" xfId="82" applyFont="1" applyFill="1"/>
    <xf numFmtId="165" fontId="20" fillId="28" borderId="0" xfId="82" applyFont="1" applyFill="1" applyAlignment="1">
      <alignment horizontal="left"/>
    </xf>
    <xf numFmtId="165" fontId="20" fillId="28" borderId="0" xfId="82" applyFont="1" applyFill="1" applyAlignment="1">
      <alignment horizontal="left" indent="2"/>
    </xf>
    <xf numFmtId="165" fontId="20" fillId="28" borderId="0" xfId="82" applyFont="1" applyFill="1" applyAlignment="1">
      <alignment horizontal="left" vertical="top" indent="1"/>
    </xf>
    <xf numFmtId="165" fontId="22" fillId="28" borderId="0" xfId="82" applyFont="1" applyFill="1" applyAlignment="1">
      <alignment horizontal="right" vertical="top"/>
    </xf>
    <xf numFmtId="165" fontId="22" fillId="28" borderId="0" xfId="82" applyFont="1" applyFill="1" applyAlignment="1">
      <alignment horizontal="right" indent="1"/>
    </xf>
    <xf numFmtId="165" fontId="21" fillId="28" borderId="0" xfId="82" applyFont="1" applyFill="1" applyAlignment="1">
      <alignment horizontal="left" indent="1"/>
    </xf>
    <xf numFmtId="165" fontId="22" fillId="28" borderId="0" xfId="82" applyFont="1" applyFill="1" applyAlignment="1">
      <alignment horizontal="right"/>
    </xf>
    <xf numFmtId="165" fontId="21" fillId="28" borderId="0" xfId="82" applyFont="1" applyFill="1"/>
    <xf numFmtId="167" fontId="3" fillId="13" borderId="0" xfId="64" applyNumberFormat="1" applyAlignment="1">
      <alignment horizontal="center"/>
    </xf>
    <xf numFmtId="165" fontId="3" fillId="13" borderId="0" xfId="64" applyNumberFormat="1" applyAlignment="1">
      <alignment horizontal="center"/>
    </xf>
    <xf numFmtId="165" fontId="25" fillId="28" borderId="0" xfId="82" applyFont="1" applyFill="1" applyBorder="1" applyAlignment="1">
      <alignment horizontal="center"/>
    </xf>
    <xf numFmtId="165" fontId="20" fillId="28" borderId="0" xfId="82" applyFont="1" applyFill="1" applyBorder="1" applyAlignment="1"/>
    <xf numFmtId="165" fontId="21" fillId="28" borderId="0" xfId="82" applyFont="1" applyFill="1" applyBorder="1" applyAlignment="1"/>
    <xf numFmtId="165" fontId="21" fillId="28" borderId="0" xfId="82" applyFont="1" applyFill="1" applyBorder="1" applyAlignment="1">
      <alignment horizontal="left"/>
    </xf>
    <xf numFmtId="165" fontId="21" fillId="28" borderId="0" xfId="82" applyFont="1" applyFill="1" applyBorder="1" applyAlignment="1">
      <alignment horizontal="left" indent="1"/>
    </xf>
    <xf numFmtId="0" fontId="21" fillId="28" borderId="0" xfId="0" applyNumberFormat="1" applyFont="1" applyFill="1" applyBorder="1" applyAlignment="1">
      <alignment horizontal="left" indent="1"/>
    </xf>
    <xf numFmtId="17" fontId="0" fillId="0" borderId="0" xfId="0" applyNumberFormat="1"/>
    <xf numFmtId="165" fontId="3" fillId="13" borderId="0" xfId="46" applyNumberFormat="1" applyAlignment="1">
      <alignment horizontal="center"/>
    </xf>
    <xf numFmtId="165" fontId="21" fillId="28" borderId="10" xfId="82" applyFont="1" applyFill="1" applyBorder="1" applyAlignment="1"/>
    <xf numFmtId="165" fontId="20" fillId="28" borderId="0" xfId="82" applyFont="1" applyFill="1" applyBorder="1" applyAlignment="1">
      <alignment horizontal="right"/>
    </xf>
    <xf numFmtId="165" fontId="0" fillId="28" borderId="0" xfId="82" applyFont="1" applyFill="1"/>
    <xf numFmtId="165" fontId="1" fillId="29" borderId="0" xfId="82" applyFont="1" applyFill="1"/>
    <xf numFmtId="9" fontId="1" fillId="29" borderId="0" xfId="211" applyFont="1" applyFill="1"/>
    <xf numFmtId="168" fontId="1" fillId="29" borderId="0" xfId="82" applyNumberFormat="1" applyFont="1" applyFill="1"/>
    <xf numFmtId="168" fontId="1" fillId="29" borderId="10" xfId="82" applyNumberFormat="1" applyFont="1" applyFill="1" applyBorder="1"/>
    <xf numFmtId="166" fontId="1" fillId="29" borderId="0" xfId="211" applyNumberFormat="1" applyFont="1" applyFill="1"/>
    <xf numFmtId="10" fontId="1" fillId="29" borderId="0" xfId="82" applyNumberFormat="1" applyFont="1" applyFill="1"/>
    <xf numFmtId="2" fontId="31" fillId="29" borderId="0" xfId="211" applyNumberFormat="1" applyFont="1" applyFill="1"/>
    <xf numFmtId="10" fontId="31" fillId="29" borderId="0" xfId="211" applyNumberFormat="1" applyFont="1" applyFill="1"/>
    <xf numFmtId="165" fontId="31" fillId="29" borderId="0" xfId="211" applyNumberFormat="1" applyFont="1" applyFill="1"/>
    <xf numFmtId="168" fontId="0" fillId="29" borderId="0" xfId="82" applyNumberFormat="1" applyFont="1" applyFill="1"/>
    <xf numFmtId="0" fontId="0" fillId="0" borderId="0" xfId="82" applyNumberFormat="1" applyFont="1"/>
  </cellXfs>
  <cellStyles count="232">
    <cellStyle name="20% - Accent1" xfId="1" builtinId="30" customBuiltin="1"/>
    <cellStyle name="20% - Accent1 2" xfId="2"/>
    <cellStyle name="20% - Accent1 3" xfId="3"/>
    <cellStyle name="20% - Accent2" xfId="4" builtinId="34" customBuiltin="1"/>
    <cellStyle name="20% - Accent2 2" xfId="5"/>
    <cellStyle name="20% - Accent2 3" xfId="6"/>
    <cellStyle name="20% - Accent3" xfId="7" builtinId="38" customBuiltin="1"/>
    <cellStyle name="20% - Accent3 2" xfId="8"/>
    <cellStyle name="20% - Accent3 3" xfId="9"/>
    <cellStyle name="20% - Accent4" xfId="10" builtinId="42" customBuiltin="1"/>
    <cellStyle name="20% - Accent4 2" xfId="11"/>
    <cellStyle name="20% - Accent4 3" xfId="12"/>
    <cellStyle name="20% - Accent5" xfId="13" builtinId="46" customBuiltin="1"/>
    <cellStyle name="20% - Accent5 2" xfId="14"/>
    <cellStyle name="20% - Accent5 3" xfId="15"/>
    <cellStyle name="20% - Accent6" xfId="16" builtinId="50" customBuiltin="1"/>
    <cellStyle name="20% - Accent6 2" xfId="17"/>
    <cellStyle name="20% - Accent6 3" xfId="18"/>
    <cellStyle name="40% - Accent1" xfId="19" builtinId="31" customBuiltin="1"/>
    <cellStyle name="40% - Accent1 2" xfId="20"/>
    <cellStyle name="40% - Accent1 3" xfId="21"/>
    <cellStyle name="40% - Accent2" xfId="22" builtinId="35" customBuiltin="1"/>
    <cellStyle name="40% - Accent2 2" xfId="23"/>
    <cellStyle name="40% - Accent2 3" xfId="24"/>
    <cellStyle name="40% - Accent3" xfId="25" builtinId="39" customBuiltin="1"/>
    <cellStyle name="40% - Accent3 2" xfId="26"/>
    <cellStyle name="40% - Accent3 3" xfId="27"/>
    <cellStyle name="40% - Accent4" xfId="28" builtinId="43" customBuiltin="1"/>
    <cellStyle name="40% - Accent4 2" xfId="29"/>
    <cellStyle name="40% - Accent4 3" xfId="30"/>
    <cellStyle name="40% - Accent5" xfId="31" builtinId="47" customBuiltin="1"/>
    <cellStyle name="40% - Accent5 2" xfId="32"/>
    <cellStyle name="40% - Accent5 3" xfId="33"/>
    <cellStyle name="40% - Accent6" xfId="34" builtinId="51" customBuiltin="1"/>
    <cellStyle name="40% - Accent6 2" xfId="35"/>
    <cellStyle name="40% - Accent6 3" xfId="36"/>
    <cellStyle name="60% - Accent1" xfId="37" builtinId="32" customBuiltin="1"/>
    <cellStyle name="60% - Accent1 2" xfId="38"/>
    <cellStyle name="60% - Accent1 3" xfId="39"/>
    <cellStyle name="60% - Accent2" xfId="40" builtinId="36" customBuiltin="1"/>
    <cellStyle name="60% - Accent2 2" xfId="41"/>
    <cellStyle name="60% - Accent2 3" xfId="42"/>
    <cellStyle name="60% - Accent3" xfId="43" builtinId="40" customBuiltin="1"/>
    <cellStyle name="60% - Accent3 2" xfId="44"/>
    <cellStyle name="60% - Accent3 3" xfId="45"/>
    <cellStyle name="60% - Accent4" xfId="46" builtinId="44" customBuiltin="1"/>
    <cellStyle name="60% - Accent4 2" xfId="47"/>
    <cellStyle name="60% - Accent4 3" xfId="48"/>
    <cellStyle name="60% - Accent5" xfId="49" builtinId="48" customBuiltin="1"/>
    <cellStyle name="60% - Accent5 2" xfId="50"/>
    <cellStyle name="60% - Accent5 3" xfId="51"/>
    <cellStyle name="60% - Accent6" xfId="52" builtinId="52" customBuiltin="1"/>
    <cellStyle name="60% - Accent6 2" xfId="53"/>
    <cellStyle name="60% - Accent6 3" xfId="54"/>
    <cellStyle name="Accent1" xfId="55" builtinId="29" customBuiltin="1"/>
    <cellStyle name="Accent1 2" xfId="56"/>
    <cellStyle name="Accent1 3" xfId="57"/>
    <cellStyle name="Accent2" xfId="58" builtinId="33" customBuiltin="1"/>
    <cellStyle name="Accent2 2" xfId="59"/>
    <cellStyle name="Accent2 3" xfId="60"/>
    <cellStyle name="Accent3" xfId="61" builtinId="37" customBuiltin="1"/>
    <cellStyle name="Accent3 2" xfId="62"/>
    <cellStyle name="Accent3 3" xfId="63"/>
    <cellStyle name="Accent4" xfId="64" builtinId="41" customBuiltin="1"/>
    <cellStyle name="Accent4 2" xfId="65"/>
    <cellStyle name="Accent4 3" xfId="66"/>
    <cellStyle name="Accent5" xfId="67" builtinId="45" customBuiltin="1"/>
    <cellStyle name="Accent5 2" xfId="68"/>
    <cellStyle name="Accent5 3" xfId="69"/>
    <cellStyle name="Accent6" xfId="70" builtinId="49" customBuiltin="1"/>
    <cellStyle name="Accent6 2" xfId="71"/>
    <cellStyle name="Accent6 3" xfId="72"/>
    <cellStyle name="Bad" xfId="73" builtinId="27" customBuiltin="1"/>
    <cellStyle name="Bad 2" xfId="74"/>
    <cellStyle name="Bad 3" xfId="75"/>
    <cellStyle name="Calculation" xfId="76" builtinId="22" customBuiltin="1"/>
    <cellStyle name="Calculation 2" xfId="77"/>
    <cellStyle name="Calculation 3" xfId="78"/>
    <cellStyle name="Check Cell" xfId="79" builtinId="23" customBuiltin="1"/>
    <cellStyle name="Check Cell 2" xfId="80"/>
    <cellStyle name="Check Cell 3" xfId="81"/>
    <cellStyle name="Comma" xfId="82" builtinId="3"/>
    <cellStyle name="Comma 2" xfId="83"/>
    <cellStyle name="Comma 2 2" xfId="84"/>
    <cellStyle name="Comma 2 2 2" xfId="85"/>
    <cellStyle name="Comma 2 3" xfId="86"/>
    <cellStyle name="Comma 2 3 2" xfId="87"/>
    <cellStyle name="Comma 3" xfId="88"/>
    <cellStyle name="Comma 3 2" xfId="89"/>
    <cellStyle name="Comma 3 3" xfId="90"/>
    <cellStyle name="Comma 4" xfId="91"/>
    <cellStyle name="Comma 4 2" xfId="92"/>
    <cellStyle name="Comma 5" xfId="93"/>
    <cellStyle name="Currency" xfId="94" builtinId="4"/>
    <cellStyle name="Currency 2" xfId="95"/>
    <cellStyle name="Currency 2 2" xfId="96"/>
    <cellStyle name="Currency 2 2 2" xfId="97"/>
    <cellStyle name="Currency 2 3" xfId="98"/>
    <cellStyle name="Currency 3" xfId="99"/>
    <cellStyle name="Currency 3 2" xfId="100"/>
    <cellStyle name="Currency 3 3" xfId="101"/>
    <cellStyle name="Currency 4" xfId="102"/>
    <cellStyle name="Explanatory Text" xfId="103" builtinId="53" customBuiltin="1"/>
    <cellStyle name="Explanatory Text 2" xfId="104"/>
    <cellStyle name="Explanatory Text 3" xfId="105"/>
    <cellStyle name="Good" xfId="106" builtinId="26" customBuiltin="1"/>
    <cellStyle name="Good 2" xfId="107"/>
    <cellStyle name="Good 3" xfId="108"/>
    <cellStyle name="Heading 1" xfId="109" builtinId="16" customBuiltin="1"/>
    <cellStyle name="Heading 1 2" xfId="110"/>
    <cellStyle name="Heading 1 3" xfId="111"/>
    <cellStyle name="Heading 2" xfId="112" builtinId="17" customBuiltin="1"/>
    <cellStyle name="Heading 2 2" xfId="113"/>
    <cellStyle name="Heading 2 3" xfId="114"/>
    <cellStyle name="Heading 3" xfId="115" builtinId="18" customBuiltin="1"/>
    <cellStyle name="Heading 3 2" xfId="116"/>
    <cellStyle name="Heading 3 3" xfId="117"/>
    <cellStyle name="Heading 4" xfId="118" builtinId="19" customBuiltin="1"/>
    <cellStyle name="Heading 4 2" xfId="119"/>
    <cellStyle name="Heading 4 3" xfId="120"/>
    <cellStyle name="Input" xfId="121" builtinId="20" customBuiltin="1"/>
    <cellStyle name="Input 2" xfId="122"/>
    <cellStyle name="Input 3" xfId="123"/>
    <cellStyle name="Linked Cell" xfId="124" builtinId="24" customBuiltin="1"/>
    <cellStyle name="Linked Cell 2" xfId="125"/>
    <cellStyle name="Linked Cell 3" xfId="126"/>
    <cellStyle name="Neutral" xfId="127" builtinId="28" customBuiltin="1"/>
    <cellStyle name="Neutral 2" xfId="128"/>
    <cellStyle name="Neutral 3" xfId="129"/>
    <cellStyle name="Normal" xfId="0" builtinId="0"/>
    <cellStyle name="Normal 10" xfId="130"/>
    <cellStyle name="Normal 11" xfId="131"/>
    <cellStyle name="Normal 12" xfId="132"/>
    <cellStyle name="Normal 13" xfId="133"/>
    <cellStyle name="Normal 14" xfId="134"/>
    <cellStyle name="Normal 15" xfId="135"/>
    <cellStyle name="Normal 16" xfId="136"/>
    <cellStyle name="Normal 17" xfId="137"/>
    <cellStyle name="Normal 18" xfId="138"/>
    <cellStyle name="Normal 19" xfId="139"/>
    <cellStyle name="Normal 2" xfId="140"/>
    <cellStyle name="Normal 2 2" xfId="141"/>
    <cellStyle name="Normal 20" xfId="142"/>
    <cellStyle name="Normal 21" xfId="143"/>
    <cellStyle name="Normal 22" xfId="144"/>
    <cellStyle name="Normal 23" xfId="145"/>
    <cellStyle name="Normal 24" xfId="146"/>
    <cellStyle name="Normal 25" xfId="147"/>
    <cellStyle name="Normal 26" xfId="148"/>
    <cellStyle name="Normal 27" xfId="149"/>
    <cellStyle name="Normal 28" xfId="150"/>
    <cellStyle name="Normal 29" xfId="151"/>
    <cellStyle name="Normal 3" xfId="152"/>
    <cellStyle name="Normal 3 2" xfId="153"/>
    <cellStyle name="Normal 3 3" xfId="154"/>
    <cellStyle name="Normal 3_Dashboard" xfId="155"/>
    <cellStyle name="Normal 30" xfId="156"/>
    <cellStyle name="Normal 31" xfId="157"/>
    <cellStyle name="Normal 31 2" xfId="158"/>
    <cellStyle name="Normal 31 3" xfId="159"/>
    <cellStyle name="Normal 32" xfId="160"/>
    <cellStyle name="Normal 32 2" xfId="161"/>
    <cellStyle name="Normal 33" xfId="162"/>
    <cellStyle name="Normal 33 2" xfId="163"/>
    <cellStyle name="Normal 34" xfId="164"/>
    <cellStyle name="Normal 34 2" xfId="165"/>
    <cellStyle name="Normal 35" xfId="166"/>
    <cellStyle name="Normal 35 2" xfId="167"/>
    <cellStyle name="Normal 36" xfId="168"/>
    <cellStyle name="Normal 36 2" xfId="169"/>
    <cellStyle name="Normal 37" xfId="170"/>
    <cellStyle name="Normal 37 2" xfId="171"/>
    <cellStyle name="Normal 38" xfId="172"/>
    <cellStyle name="Normal 38 2" xfId="173"/>
    <cellStyle name="Normal 39" xfId="174"/>
    <cellStyle name="Normal 39 2" xfId="175"/>
    <cellStyle name="Normal 4" xfId="176"/>
    <cellStyle name="Normal 40" xfId="177"/>
    <cellStyle name="Normal 40 2" xfId="178"/>
    <cellStyle name="Normal 41" xfId="179"/>
    <cellStyle name="Normal 41 2" xfId="180"/>
    <cellStyle name="Normal 42" xfId="181"/>
    <cellStyle name="Normal 42 2" xfId="182"/>
    <cellStyle name="Normal 43" xfId="183"/>
    <cellStyle name="Normal 43 2" xfId="184"/>
    <cellStyle name="Normal 44" xfId="185"/>
    <cellStyle name="Normal 45" xfId="186"/>
    <cellStyle name="Normal 46" xfId="187"/>
    <cellStyle name="Normal 47" xfId="188"/>
    <cellStyle name="Normal 48" xfId="189"/>
    <cellStyle name="Normal 49" xfId="190"/>
    <cellStyle name="Normal 5" xfId="191"/>
    <cellStyle name="Normal 50" xfId="192"/>
    <cellStyle name="Normal 51" xfId="193"/>
    <cellStyle name="Normal 6" xfId="194"/>
    <cellStyle name="Normal 7" xfId="195"/>
    <cellStyle name="Normal 8" xfId="196"/>
    <cellStyle name="Normal 9" xfId="197"/>
    <cellStyle name="Normal_033107 Dashboard DeVivo" xfId="198"/>
    <cellStyle name="Normal_Dashboard" xfId="199"/>
    <cellStyle name="Note" xfId="200" builtinId="10" customBuiltin="1"/>
    <cellStyle name="Note 2" xfId="201"/>
    <cellStyle name="Note 2 2" xfId="202"/>
    <cellStyle name="Note 2 2 2" xfId="203"/>
    <cellStyle name="Note 2 3" xfId="204"/>
    <cellStyle name="Note 3" xfId="205"/>
    <cellStyle name="Note 3 2" xfId="206"/>
    <cellStyle name="Note 4" xfId="207"/>
    <cellStyle name="Output" xfId="208" builtinId="21" customBuiltin="1"/>
    <cellStyle name="Output 2" xfId="209"/>
    <cellStyle name="Output 3" xfId="210"/>
    <cellStyle name="Percent" xfId="211" builtinId="5"/>
    <cellStyle name="Percent 2" xfId="212"/>
    <cellStyle name="Percent 2 2" xfId="213"/>
    <cellStyle name="Percent 2 2 2" xfId="214"/>
    <cellStyle name="Percent 2 3" xfId="215"/>
    <cellStyle name="Percent 2 3 2" xfId="216"/>
    <cellStyle name="Percent 3" xfId="217"/>
    <cellStyle name="Percent 3 2" xfId="218"/>
    <cellStyle name="Percent 3 3" xfId="219"/>
    <cellStyle name="Percent 4" xfId="220"/>
    <cellStyle name="Percent 4 2" xfId="221"/>
    <cellStyle name="Percent 5" xfId="222"/>
    <cellStyle name="Title" xfId="223" builtinId="15" customBuiltin="1"/>
    <cellStyle name="Title 2" xfId="224"/>
    <cellStyle name="Title 3" xfId="225"/>
    <cellStyle name="Total" xfId="226" builtinId="25" customBuiltin="1"/>
    <cellStyle name="Total 2" xfId="227"/>
    <cellStyle name="Total 3" xfId="228"/>
    <cellStyle name="Warning Text" xfId="229" builtinId="11" customBuiltin="1"/>
    <cellStyle name="Warning Text 2" xfId="230"/>
    <cellStyle name="Warning Text 3" xfId="23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KPI!$A$3</c:f>
              <c:strCache>
                <c:ptCount val="1"/>
                <c:pt idx="0">
                  <c:v>Revenue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KPI!$B$2:$AT$2</c:f>
              <c:numCache>
                <c:formatCode>mmm\-yy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KPI!$B$3:$AT$3</c:f>
              <c:numCache>
                <c:formatCode>_(* #,##0.00_);_(* \(#,##0.00\);_(* "-"??_);_(@_)</c:formatCode>
                <c:ptCount val="45"/>
                <c:pt idx="0">
                  <c:v>165000</c:v>
                </c:pt>
                <c:pt idx="1">
                  <c:v>335000</c:v>
                </c:pt>
                <c:pt idx="2">
                  <c:v>508500</c:v>
                </c:pt>
                <c:pt idx="3">
                  <c:v>680500</c:v>
                </c:pt>
                <c:pt idx="4">
                  <c:v>853500</c:v>
                </c:pt>
                <c:pt idx="5">
                  <c:v>1034000</c:v>
                </c:pt>
                <c:pt idx="6">
                  <c:v>1206000</c:v>
                </c:pt>
                <c:pt idx="7">
                  <c:v>1382000</c:v>
                </c:pt>
                <c:pt idx="8">
                  <c:v>1564000</c:v>
                </c:pt>
                <c:pt idx="9">
                  <c:v>1755000</c:v>
                </c:pt>
                <c:pt idx="10">
                  <c:v>1943000</c:v>
                </c:pt>
                <c:pt idx="11">
                  <c:v>2132500</c:v>
                </c:pt>
                <c:pt idx="12">
                  <c:v>2162000</c:v>
                </c:pt>
                <c:pt idx="13">
                  <c:v>2187500</c:v>
                </c:pt>
                <c:pt idx="14">
                  <c:v>2207500</c:v>
                </c:pt>
                <c:pt idx="15">
                  <c:v>2230500</c:v>
                </c:pt>
                <c:pt idx="16">
                  <c:v>2255500</c:v>
                </c:pt>
                <c:pt idx="17">
                  <c:v>2276000</c:v>
                </c:pt>
                <c:pt idx="18">
                  <c:v>2329000</c:v>
                </c:pt>
                <c:pt idx="19">
                  <c:v>2357500</c:v>
                </c:pt>
                <c:pt idx="20">
                  <c:v>2387500</c:v>
                </c:pt>
                <c:pt idx="21">
                  <c:v>2415500</c:v>
                </c:pt>
                <c:pt idx="22">
                  <c:v>2448500</c:v>
                </c:pt>
                <c:pt idx="23">
                  <c:v>2480000</c:v>
                </c:pt>
                <c:pt idx="24">
                  <c:v>2503000</c:v>
                </c:pt>
                <c:pt idx="25">
                  <c:v>2531000</c:v>
                </c:pt>
                <c:pt idx="26">
                  <c:v>2568000</c:v>
                </c:pt>
                <c:pt idx="27">
                  <c:v>2601000</c:v>
                </c:pt>
                <c:pt idx="28">
                  <c:v>2630500</c:v>
                </c:pt>
                <c:pt idx="29">
                  <c:v>2652000</c:v>
                </c:pt>
                <c:pt idx="30">
                  <c:v>2655500</c:v>
                </c:pt>
                <c:pt idx="31">
                  <c:v>2687000</c:v>
                </c:pt>
                <c:pt idx="32">
                  <c:v>2717500</c:v>
                </c:pt>
                <c:pt idx="33">
                  <c:v>2739400</c:v>
                </c:pt>
                <c:pt idx="34">
                  <c:v>2761500</c:v>
                </c:pt>
                <c:pt idx="35">
                  <c:v>2783600</c:v>
                </c:pt>
                <c:pt idx="36">
                  <c:v>2805350</c:v>
                </c:pt>
                <c:pt idx="37">
                  <c:v>2827700</c:v>
                </c:pt>
                <c:pt idx="38">
                  <c:v>2850750</c:v>
                </c:pt>
                <c:pt idx="39">
                  <c:v>2873550</c:v>
                </c:pt>
                <c:pt idx="40">
                  <c:v>2896300</c:v>
                </c:pt>
                <c:pt idx="41">
                  <c:v>2918550</c:v>
                </c:pt>
                <c:pt idx="42">
                  <c:v>2941400</c:v>
                </c:pt>
                <c:pt idx="43">
                  <c:v>2965000</c:v>
                </c:pt>
                <c:pt idx="44">
                  <c:v>2989250.0000000005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C4-43A2-9E88-2AFCC43AACD1}"/>
            </c:ext>
          </c:extLst>
        </c:ser>
        <c:ser>
          <c:idx val="4"/>
          <c:order val="1"/>
          <c:tx>
            <c:strRef>
              <c:f>KPI!$A$7</c:f>
              <c:strCache>
                <c:ptCount val="1"/>
                <c:pt idx="0">
                  <c:v>Gross profit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numRef>
              <c:f>KPI!$B$2:$AT$2</c:f>
              <c:numCache>
                <c:formatCode>mmm\-yy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KPI!$B$7:$AT$7</c:f>
              <c:numCache>
                <c:formatCode>_(* #,##0.00_);_(* \(#,##0.00\);_(* "-"??_);_(@_)</c:formatCode>
                <c:ptCount val="45"/>
                <c:pt idx="0">
                  <c:v>80000</c:v>
                </c:pt>
                <c:pt idx="1">
                  <c:v>164000</c:v>
                </c:pt>
                <c:pt idx="2">
                  <c:v>253500</c:v>
                </c:pt>
                <c:pt idx="3">
                  <c:v>342000</c:v>
                </c:pt>
                <c:pt idx="4">
                  <c:v>435000</c:v>
                </c:pt>
                <c:pt idx="5">
                  <c:v>537500</c:v>
                </c:pt>
                <c:pt idx="6">
                  <c:v>634500</c:v>
                </c:pt>
                <c:pt idx="7">
                  <c:v>732500</c:v>
                </c:pt>
                <c:pt idx="8">
                  <c:v>836500</c:v>
                </c:pt>
                <c:pt idx="9">
                  <c:v>942500</c:v>
                </c:pt>
                <c:pt idx="10">
                  <c:v>1045000</c:v>
                </c:pt>
                <c:pt idx="11">
                  <c:v>1148000</c:v>
                </c:pt>
                <c:pt idx="12">
                  <c:v>1177500</c:v>
                </c:pt>
                <c:pt idx="13">
                  <c:v>1207500</c:v>
                </c:pt>
                <c:pt idx="14">
                  <c:v>1231000</c:v>
                </c:pt>
                <c:pt idx="15">
                  <c:v>1259500</c:v>
                </c:pt>
                <c:pt idx="16">
                  <c:v>1286000</c:v>
                </c:pt>
                <c:pt idx="17">
                  <c:v>1306000</c:v>
                </c:pt>
                <c:pt idx="18">
                  <c:v>1336000</c:v>
                </c:pt>
                <c:pt idx="19">
                  <c:v>1348500</c:v>
                </c:pt>
                <c:pt idx="20">
                  <c:v>1360500</c:v>
                </c:pt>
                <c:pt idx="21">
                  <c:v>1379500</c:v>
                </c:pt>
                <c:pt idx="22">
                  <c:v>1399000</c:v>
                </c:pt>
                <c:pt idx="23">
                  <c:v>1425000</c:v>
                </c:pt>
                <c:pt idx="24">
                  <c:v>1441000</c:v>
                </c:pt>
                <c:pt idx="25">
                  <c:v>1456000</c:v>
                </c:pt>
                <c:pt idx="26">
                  <c:v>1474500</c:v>
                </c:pt>
                <c:pt idx="27">
                  <c:v>1490500</c:v>
                </c:pt>
                <c:pt idx="28">
                  <c:v>1504000</c:v>
                </c:pt>
                <c:pt idx="29">
                  <c:v>1509000</c:v>
                </c:pt>
                <c:pt idx="30">
                  <c:v>1513000</c:v>
                </c:pt>
                <c:pt idx="31">
                  <c:v>1542000</c:v>
                </c:pt>
                <c:pt idx="32">
                  <c:v>1571000</c:v>
                </c:pt>
                <c:pt idx="33">
                  <c:v>1590540</c:v>
                </c:pt>
                <c:pt idx="34">
                  <c:v>1614400</c:v>
                </c:pt>
                <c:pt idx="35">
                  <c:v>1631260</c:v>
                </c:pt>
                <c:pt idx="36">
                  <c:v>1649310</c:v>
                </c:pt>
                <c:pt idx="37">
                  <c:v>1667820</c:v>
                </c:pt>
                <c:pt idx="38">
                  <c:v>1688450</c:v>
                </c:pt>
                <c:pt idx="39">
                  <c:v>1705930</c:v>
                </c:pt>
                <c:pt idx="40">
                  <c:v>1723080</c:v>
                </c:pt>
                <c:pt idx="41">
                  <c:v>1742430</c:v>
                </c:pt>
                <c:pt idx="42">
                  <c:v>1762240</c:v>
                </c:pt>
                <c:pt idx="43">
                  <c:v>1778499.9999999998</c:v>
                </c:pt>
                <c:pt idx="44">
                  <c:v>1793550.0000000002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5C4-43A2-9E88-2AFCC43AACD1}"/>
            </c:ext>
          </c:extLst>
        </c:ser>
        <c:ser>
          <c:idx val="1"/>
          <c:order val="2"/>
          <c:tx>
            <c:strRef>
              <c:f>KPI!$A$4</c:f>
              <c:strCache>
                <c:ptCount val="1"/>
                <c:pt idx="0">
                  <c:v>Contrubution Margin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KPI!$B$2:$AT$2</c:f>
              <c:numCache>
                <c:formatCode>mmm\-yy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KPI!$B$4:$AT$4</c:f>
              <c:numCache>
                <c:formatCode>_(* #,##0.00_);_(* \(#,##0.00\);_(* "-"??_);_(@_)</c:formatCode>
                <c:ptCount val="45"/>
                <c:pt idx="0">
                  <c:v>50000</c:v>
                </c:pt>
                <c:pt idx="1">
                  <c:v>102250</c:v>
                </c:pt>
                <c:pt idx="2">
                  <c:v>160000</c:v>
                </c:pt>
                <c:pt idx="3">
                  <c:v>218500</c:v>
                </c:pt>
                <c:pt idx="4">
                  <c:v>280500</c:v>
                </c:pt>
                <c:pt idx="5">
                  <c:v>354500</c:v>
                </c:pt>
                <c:pt idx="6">
                  <c:v>422750</c:v>
                </c:pt>
                <c:pt idx="7">
                  <c:v>490750</c:v>
                </c:pt>
                <c:pt idx="8">
                  <c:v>563250</c:v>
                </c:pt>
                <c:pt idx="9">
                  <c:v>635250</c:v>
                </c:pt>
                <c:pt idx="10">
                  <c:v>702000</c:v>
                </c:pt>
                <c:pt idx="11">
                  <c:v>769250</c:v>
                </c:pt>
                <c:pt idx="12">
                  <c:v>792750</c:v>
                </c:pt>
                <c:pt idx="13">
                  <c:v>818500</c:v>
                </c:pt>
                <c:pt idx="14">
                  <c:v>837750</c:v>
                </c:pt>
                <c:pt idx="15">
                  <c:v>858500</c:v>
                </c:pt>
                <c:pt idx="16">
                  <c:v>878500</c:v>
                </c:pt>
                <c:pt idx="17">
                  <c:v>888600</c:v>
                </c:pt>
                <c:pt idx="18">
                  <c:v>909350</c:v>
                </c:pt>
                <c:pt idx="19">
                  <c:v>914850</c:v>
                </c:pt>
                <c:pt idx="20">
                  <c:v>918850</c:v>
                </c:pt>
                <c:pt idx="21">
                  <c:v>929850</c:v>
                </c:pt>
                <c:pt idx="22">
                  <c:v>942900</c:v>
                </c:pt>
                <c:pt idx="23">
                  <c:v>962450</c:v>
                </c:pt>
                <c:pt idx="24">
                  <c:v>975450</c:v>
                </c:pt>
                <c:pt idx="25">
                  <c:v>986950</c:v>
                </c:pt>
                <c:pt idx="26">
                  <c:v>1002450</c:v>
                </c:pt>
                <c:pt idx="27">
                  <c:v>1014700</c:v>
                </c:pt>
                <c:pt idx="28">
                  <c:v>1022450</c:v>
                </c:pt>
                <c:pt idx="29">
                  <c:v>1021600</c:v>
                </c:pt>
                <c:pt idx="30">
                  <c:v>1021850</c:v>
                </c:pt>
                <c:pt idx="31">
                  <c:v>1046850</c:v>
                </c:pt>
                <c:pt idx="32">
                  <c:v>1072850</c:v>
                </c:pt>
                <c:pt idx="33">
                  <c:v>1100380.588235294</c:v>
                </c:pt>
                <c:pt idx="34">
                  <c:v>1132120.588235294</c:v>
                </c:pt>
                <c:pt idx="35">
                  <c:v>1156860.588235294</c:v>
                </c:pt>
                <c:pt idx="36">
                  <c:v>1180134.1176470588</c:v>
                </c:pt>
                <c:pt idx="37">
                  <c:v>1203435.8823529412</c:v>
                </c:pt>
                <c:pt idx="38">
                  <c:v>1227270.588235294</c:v>
                </c:pt>
                <c:pt idx="39">
                  <c:v>1250843.5294117648</c:v>
                </c:pt>
                <c:pt idx="40">
                  <c:v>1275914.1176470588</c:v>
                </c:pt>
                <c:pt idx="41">
                  <c:v>1304961.1764705882</c:v>
                </c:pt>
                <c:pt idx="42">
                  <c:v>1331036.4705882352</c:v>
                </c:pt>
                <c:pt idx="43">
                  <c:v>1351647.0588235292</c:v>
                </c:pt>
                <c:pt idx="44">
                  <c:v>1371538.2352941178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5C4-43A2-9E88-2AFCC43AACD1}"/>
            </c:ext>
          </c:extLst>
        </c:ser>
        <c:ser>
          <c:idx val="3"/>
          <c:order val="3"/>
          <c:tx>
            <c:strRef>
              <c:f>KPI!$A$6</c:f>
              <c:strCache>
                <c:ptCount val="1"/>
                <c:pt idx="0">
                  <c:v>Admin Labor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KPI!$B$2:$AT$2</c:f>
              <c:numCache>
                <c:formatCode>mmm\-yy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KPI!$B$6:$AT$6</c:f>
              <c:numCache>
                <c:formatCode>_(* #,##0.00_);_(* \(#,##0.00\);_(* "-"??_);_(@_)</c:formatCode>
                <c:ptCount val="45"/>
                <c:pt idx="0">
                  <c:v>14000</c:v>
                </c:pt>
                <c:pt idx="1">
                  <c:v>28000</c:v>
                </c:pt>
                <c:pt idx="2">
                  <c:v>42000</c:v>
                </c:pt>
                <c:pt idx="3">
                  <c:v>56000</c:v>
                </c:pt>
                <c:pt idx="4">
                  <c:v>70000</c:v>
                </c:pt>
                <c:pt idx="5">
                  <c:v>84000</c:v>
                </c:pt>
                <c:pt idx="6">
                  <c:v>98000</c:v>
                </c:pt>
                <c:pt idx="7">
                  <c:v>112000</c:v>
                </c:pt>
                <c:pt idx="8">
                  <c:v>126000</c:v>
                </c:pt>
                <c:pt idx="9">
                  <c:v>140000</c:v>
                </c:pt>
                <c:pt idx="10">
                  <c:v>154000</c:v>
                </c:pt>
                <c:pt idx="11">
                  <c:v>168000</c:v>
                </c:pt>
                <c:pt idx="12">
                  <c:v>168000</c:v>
                </c:pt>
                <c:pt idx="13">
                  <c:v>175500</c:v>
                </c:pt>
                <c:pt idx="14">
                  <c:v>183000</c:v>
                </c:pt>
                <c:pt idx="15">
                  <c:v>190500</c:v>
                </c:pt>
                <c:pt idx="16">
                  <c:v>198000</c:v>
                </c:pt>
                <c:pt idx="17">
                  <c:v>205500</c:v>
                </c:pt>
                <c:pt idx="18">
                  <c:v>214250</c:v>
                </c:pt>
                <c:pt idx="19">
                  <c:v>223000</c:v>
                </c:pt>
                <c:pt idx="20">
                  <c:v>231750</c:v>
                </c:pt>
                <c:pt idx="21">
                  <c:v>240500</c:v>
                </c:pt>
                <c:pt idx="22">
                  <c:v>249250</c:v>
                </c:pt>
                <c:pt idx="23">
                  <c:v>258000</c:v>
                </c:pt>
                <c:pt idx="24">
                  <c:v>266750</c:v>
                </c:pt>
                <c:pt idx="25">
                  <c:v>271250</c:v>
                </c:pt>
                <c:pt idx="26">
                  <c:v>275750</c:v>
                </c:pt>
                <c:pt idx="27">
                  <c:v>280250</c:v>
                </c:pt>
                <c:pt idx="28">
                  <c:v>284750</c:v>
                </c:pt>
                <c:pt idx="29">
                  <c:v>289250</c:v>
                </c:pt>
                <c:pt idx="30">
                  <c:v>292500</c:v>
                </c:pt>
                <c:pt idx="31">
                  <c:v>295750</c:v>
                </c:pt>
                <c:pt idx="32">
                  <c:v>299000</c:v>
                </c:pt>
                <c:pt idx="33">
                  <c:v>307830.16806722688</c:v>
                </c:pt>
                <c:pt idx="34">
                  <c:v>316948.73949579831</c:v>
                </c:pt>
                <c:pt idx="35">
                  <c:v>326067.31092436973</c:v>
                </c:pt>
                <c:pt idx="36">
                  <c:v>334681.17647058819</c:v>
                </c:pt>
                <c:pt idx="37">
                  <c:v>340910.25210084027</c:v>
                </c:pt>
                <c:pt idx="38">
                  <c:v>348148.73949579825</c:v>
                </c:pt>
                <c:pt idx="39">
                  <c:v>355026.72268907563</c:v>
                </c:pt>
                <c:pt idx="40">
                  <c:v>361832.60504201683</c:v>
                </c:pt>
                <c:pt idx="41">
                  <c:v>367917.47899159667</c:v>
                </c:pt>
                <c:pt idx="42">
                  <c:v>374867.56302521011</c:v>
                </c:pt>
                <c:pt idx="43">
                  <c:v>382899.15966386558</c:v>
                </c:pt>
                <c:pt idx="44">
                  <c:v>391868.06722689071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5C4-43A2-9E88-2AFCC43AACD1}"/>
            </c:ext>
          </c:extLst>
        </c:ser>
        <c:ser>
          <c:idx val="2"/>
          <c:order val="4"/>
          <c:tx>
            <c:strRef>
              <c:f>KPI!$A$5</c:f>
              <c:strCache>
                <c:ptCount val="1"/>
                <c:pt idx="0">
                  <c:v>Net Income</c:v>
                </c:pt>
              </c:strCache>
            </c:strRef>
          </c:tx>
          <c:spPr>
            <a:ln w="38100">
              <a:solidFill>
                <a:srgbClr val="90713A"/>
              </a:solidFill>
              <a:prstDash val="solid"/>
            </a:ln>
          </c:spPr>
          <c:marker>
            <c:symbol val="none"/>
          </c:marker>
          <c:cat>
            <c:numRef>
              <c:f>KPI!$B$2:$AT$2</c:f>
              <c:numCache>
                <c:formatCode>mmm\-yy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KPI!$B$5:$AT$5</c:f>
              <c:numCache>
                <c:formatCode>_(* #,##0.00_);_(* \(#,##0.00\);_(* "-"??_);_(@_)</c:formatCode>
                <c:ptCount val="45"/>
                <c:pt idx="0">
                  <c:v>-20050</c:v>
                </c:pt>
                <c:pt idx="1">
                  <c:v>-33490</c:v>
                </c:pt>
                <c:pt idx="2">
                  <c:v>-39810</c:v>
                </c:pt>
                <c:pt idx="3">
                  <c:v>-43160</c:v>
                </c:pt>
                <c:pt idx="4">
                  <c:v>-42570</c:v>
                </c:pt>
                <c:pt idx="5">
                  <c:v>-31160</c:v>
                </c:pt>
                <c:pt idx="6">
                  <c:v>-24580</c:v>
                </c:pt>
                <c:pt idx="7">
                  <c:v>-19370</c:v>
                </c:pt>
                <c:pt idx="8">
                  <c:v>-9840</c:v>
                </c:pt>
                <c:pt idx="9">
                  <c:v>-930</c:v>
                </c:pt>
                <c:pt idx="10">
                  <c:v>4570</c:v>
                </c:pt>
                <c:pt idx="11">
                  <c:v>11470</c:v>
                </c:pt>
                <c:pt idx="12">
                  <c:v>43890</c:v>
                </c:pt>
                <c:pt idx="13">
                  <c:v>65380</c:v>
                </c:pt>
                <c:pt idx="14">
                  <c:v>80130</c:v>
                </c:pt>
                <c:pt idx="15">
                  <c:v>95080</c:v>
                </c:pt>
                <c:pt idx="16">
                  <c:v>108160</c:v>
                </c:pt>
                <c:pt idx="17">
                  <c:v>110540</c:v>
                </c:pt>
                <c:pt idx="18">
                  <c:v>109326.66666666666</c:v>
                </c:pt>
                <c:pt idx="19">
                  <c:v>94883.333333333328</c:v>
                </c:pt>
                <c:pt idx="20">
                  <c:v>81440</c:v>
                </c:pt>
                <c:pt idx="21">
                  <c:v>71086.666666666657</c:v>
                </c:pt>
                <c:pt idx="22">
                  <c:v>61893.333333333328</c:v>
                </c:pt>
                <c:pt idx="23">
                  <c:v>59099.999999999993</c:v>
                </c:pt>
                <c:pt idx="24">
                  <c:v>51836.666666666664</c:v>
                </c:pt>
                <c:pt idx="25">
                  <c:v>47003.333333333328</c:v>
                </c:pt>
                <c:pt idx="26">
                  <c:v>41850</c:v>
                </c:pt>
                <c:pt idx="27">
                  <c:v>34066.666666666664</c:v>
                </c:pt>
                <c:pt idx="28">
                  <c:v>25143.333333333328</c:v>
                </c:pt>
                <c:pt idx="29">
                  <c:v>10679.999999999993</c:v>
                </c:pt>
                <c:pt idx="30">
                  <c:v>8039.9999999999927</c:v>
                </c:pt>
                <c:pt idx="31">
                  <c:v>28249.999999999993</c:v>
                </c:pt>
                <c:pt idx="32">
                  <c:v>46269.999999999993</c:v>
                </c:pt>
                <c:pt idx="33">
                  <c:v>66128.601986248876</c:v>
                </c:pt>
                <c:pt idx="34">
                  <c:v>88977.13799569392</c:v>
                </c:pt>
                <c:pt idx="35">
                  <c:v>103973.59286314072</c:v>
                </c:pt>
                <c:pt idx="36">
                  <c:v>116533.28541525215</c:v>
                </c:pt>
                <c:pt idx="37">
                  <c:v>133104.18760349898</c:v>
                </c:pt>
                <c:pt idx="38">
                  <c:v>152360.27494102088</c:v>
                </c:pt>
                <c:pt idx="39">
                  <c:v>170276.90803344388</c:v>
                </c:pt>
                <c:pt idx="40">
                  <c:v>186950.71403495618</c:v>
                </c:pt>
                <c:pt idx="41">
                  <c:v>206999.18994798878</c:v>
                </c:pt>
                <c:pt idx="42">
                  <c:v>225782.17207465833</c:v>
                </c:pt>
                <c:pt idx="43">
                  <c:v>239078.73317235461</c:v>
                </c:pt>
                <c:pt idx="44">
                  <c:v>251732.89608107181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5C4-43A2-9E88-2AFCC43AA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877696"/>
        <c:axId val="128879232"/>
      </c:lineChart>
      <c:dateAx>
        <c:axId val="128877696"/>
        <c:scaling>
          <c:orientation val="minMax"/>
        </c:scaling>
        <c:delete val="0"/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8879232"/>
        <c:crosses val="autoZero"/>
        <c:auto val="1"/>
        <c:lblOffset val="100"/>
        <c:baseTimeUnit val="months"/>
      </c:dateAx>
      <c:valAx>
        <c:axId val="128879232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out"/>
        <c:minorTickMark val="none"/>
        <c:tickLblPos val="nextTo"/>
        <c:crossAx val="1288776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l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KPI!$A$10</c:f>
              <c:strCache>
                <c:ptCount val="1"/>
                <c:pt idx="0">
                  <c:v>Cash Flow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KPI!$B$9:$AS$9</c:f>
              <c:numCache>
                <c:formatCode>mmm\-yy</c:formatCode>
                <c:ptCount val="44"/>
                <c:pt idx="0">
                  <c:v>42036</c:v>
                </c:pt>
                <c:pt idx="1">
                  <c:v>42064</c:v>
                </c:pt>
                <c:pt idx="2">
                  <c:v>42095</c:v>
                </c:pt>
                <c:pt idx="3">
                  <c:v>42125</c:v>
                </c:pt>
                <c:pt idx="4">
                  <c:v>42156</c:v>
                </c:pt>
                <c:pt idx="5">
                  <c:v>42186</c:v>
                </c:pt>
                <c:pt idx="6">
                  <c:v>42217</c:v>
                </c:pt>
                <c:pt idx="7">
                  <c:v>42248</c:v>
                </c:pt>
                <c:pt idx="8">
                  <c:v>42278</c:v>
                </c:pt>
                <c:pt idx="9">
                  <c:v>42309</c:v>
                </c:pt>
                <c:pt idx="10">
                  <c:v>42339</c:v>
                </c:pt>
                <c:pt idx="11">
                  <c:v>42370</c:v>
                </c:pt>
                <c:pt idx="12">
                  <c:v>42401</c:v>
                </c:pt>
                <c:pt idx="13">
                  <c:v>42430</c:v>
                </c:pt>
                <c:pt idx="14">
                  <c:v>42461</c:v>
                </c:pt>
                <c:pt idx="15">
                  <c:v>42491</c:v>
                </c:pt>
                <c:pt idx="16">
                  <c:v>42522</c:v>
                </c:pt>
                <c:pt idx="17">
                  <c:v>42552</c:v>
                </c:pt>
                <c:pt idx="18">
                  <c:v>42583</c:v>
                </c:pt>
                <c:pt idx="19">
                  <c:v>42614</c:v>
                </c:pt>
                <c:pt idx="20">
                  <c:v>42644</c:v>
                </c:pt>
                <c:pt idx="21">
                  <c:v>42675</c:v>
                </c:pt>
                <c:pt idx="22">
                  <c:v>42705</c:v>
                </c:pt>
                <c:pt idx="23">
                  <c:v>42736</c:v>
                </c:pt>
                <c:pt idx="24">
                  <c:v>42767</c:v>
                </c:pt>
                <c:pt idx="25">
                  <c:v>42795</c:v>
                </c:pt>
                <c:pt idx="26">
                  <c:v>42826</c:v>
                </c:pt>
                <c:pt idx="27">
                  <c:v>42856</c:v>
                </c:pt>
                <c:pt idx="28">
                  <c:v>42887</c:v>
                </c:pt>
                <c:pt idx="29">
                  <c:v>42917</c:v>
                </c:pt>
                <c:pt idx="30">
                  <c:v>42948</c:v>
                </c:pt>
                <c:pt idx="31">
                  <c:v>42979</c:v>
                </c:pt>
                <c:pt idx="32">
                  <c:v>43009</c:v>
                </c:pt>
                <c:pt idx="33">
                  <c:v>43040</c:v>
                </c:pt>
                <c:pt idx="34">
                  <c:v>43070</c:v>
                </c:pt>
                <c:pt idx="35">
                  <c:v>43101</c:v>
                </c:pt>
                <c:pt idx="36">
                  <c:v>43132</c:v>
                </c:pt>
                <c:pt idx="37">
                  <c:v>43160</c:v>
                </c:pt>
                <c:pt idx="38">
                  <c:v>43191</c:v>
                </c:pt>
                <c:pt idx="39">
                  <c:v>43221</c:v>
                </c:pt>
                <c:pt idx="40">
                  <c:v>43252</c:v>
                </c:pt>
                <c:pt idx="41">
                  <c:v>43282</c:v>
                </c:pt>
                <c:pt idx="42">
                  <c:v>43313</c:v>
                </c:pt>
                <c:pt idx="43">
                  <c:v>43344</c:v>
                </c:pt>
              </c:numCache>
            </c:numRef>
          </c:cat>
          <c:val>
            <c:numRef>
              <c:f>KPI!$B$10:$AS$10</c:f>
              <c:numCache>
                <c:formatCode>_(* #,##0.00_);_(* \(#,##0.00\);_(* "-"??_);_(@_)</c:formatCode>
                <c:ptCount val="44"/>
                <c:pt idx="0">
                  <c:v>-8290</c:v>
                </c:pt>
                <c:pt idx="1">
                  <c:v>-11120</c:v>
                </c:pt>
                <c:pt idx="2">
                  <c:v>-10350</c:v>
                </c:pt>
                <c:pt idx="3">
                  <c:v>3940</c:v>
                </c:pt>
                <c:pt idx="4">
                  <c:v>23610</c:v>
                </c:pt>
                <c:pt idx="5">
                  <c:v>3980</c:v>
                </c:pt>
                <c:pt idx="6">
                  <c:v>29210</c:v>
                </c:pt>
                <c:pt idx="7">
                  <c:v>-3070</c:v>
                </c:pt>
                <c:pt idx="8">
                  <c:v>-490</c:v>
                </c:pt>
                <c:pt idx="9">
                  <c:v>42850</c:v>
                </c:pt>
                <c:pt idx="10">
                  <c:v>-2700</c:v>
                </c:pt>
                <c:pt idx="11">
                  <c:v>10870</c:v>
                </c:pt>
                <c:pt idx="12">
                  <c:v>16000</c:v>
                </c:pt>
                <c:pt idx="13">
                  <c:v>2780</c:v>
                </c:pt>
                <c:pt idx="14">
                  <c:v>25350</c:v>
                </c:pt>
                <c:pt idx="15">
                  <c:v>29220</c:v>
                </c:pt>
                <c:pt idx="16">
                  <c:v>-4210</c:v>
                </c:pt>
                <c:pt idx="17">
                  <c:v>5700</c:v>
                </c:pt>
                <c:pt idx="18">
                  <c:v>-4700</c:v>
                </c:pt>
                <c:pt idx="19">
                  <c:v>12470</c:v>
                </c:pt>
                <c:pt idx="20">
                  <c:v>-14960</c:v>
                </c:pt>
                <c:pt idx="21">
                  <c:v>-710</c:v>
                </c:pt>
                <c:pt idx="22">
                  <c:v>34390</c:v>
                </c:pt>
                <c:pt idx="23">
                  <c:v>-5810</c:v>
                </c:pt>
                <c:pt idx="24">
                  <c:v>3450</c:v>
                </c:pt>
                <c:pt idx="25">
                  <c:v>3110</c:v>
                </c:pt>
                <c:pt idx="26">
                  <c:v>16550</c:v>
                </c:pt>
                <c:pt idx="27">
                  <c:v>-3420</c:v>
                </c:pt>
                <c:pt idx="28">
                  <c:v>5510</c:v>
                </c:pt>
                <c:pt idx="29">
                  <c:v>9210</c:v>
                </c:pt>
                <c:pt idx="30">
                  <c:v>27910</c:v>
                </c:pt>
                <c:pt idx="31">
                  <c:v>1490</c:v>
                </c:pt>
                <c:pt idx="32">
                  <c:v>-7648.3980137509534</c:v>
                </c:pt>
                <c:pt idx="33">
                  <c:v>23776.536009445095</c:v>
                </c:pt>
                <c:pt idx="34">
                  <c:v>23502.454867446599</c:v>
                </c:pt>
                <c:pt idx="35">
                  <c:v>22416.692552111352</c:v>
                </c:pt>
                <c:pt idx="36">
                  <c:v>24405.902188246764</c:v>
                </c:pt>
                <c:pt idx="37">
                  <c:v>26232.087337522062</c:v>
                </c:pt>
                <c:pt idx="38">
                  <c:v>25794.633092422831</c:v>
                </c:pt>
                <c:pt idx="39">
                  <c:v>26256.806001512465</c:v>
                </c:pt>
                <c:pt idx="40">
                  <c:v>24242.475913032693</c:v>
                </c:pt>
                <c:pt idx="41">
                  <c:v>26264.982126669714</c:v>
                </c:pt>
                <c:pt idx="42">
                  <c:v>27949.561097696227</c:v>
                </c:pt>
                <c:pt idx="43">
                  <c:v>30346.162908716749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37-48F3-ACDE-5C545C68969B}"/>
            </c:ext>
          </c:extLst>
        </c:ser>
        <c:ser>
          <c:idx val="1"/>
          <c:order val="1"/>
          <c:tx>
            <c:strRef>
              <c:f>KPI!$A$11</c:f>
              <c:strCache>
                <c:ptCount val="1"/>
                <c:pt idx="0">
                  <c:v>Net Income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KPI!$B$9:$AS$9</c:f>
              <c:numCache>
                <c:formatCode>mmm\-yy</c:formatCode>
                <c:ptCount val="44"/>
                <c:pt idx="0">
                  <c:v>42036</c:v>
                </c:pt>
                <c:pt idx="1">
                  <c:v>42064</c:v>
                </c:pt>
                <c:pt idx="2">
                  <c:v>42095</c:v>
                </c:pt>
                <c:pt idx="3">
                  <c:v>42125</c:v>
                </c:pt>
                <c:pt idx="4">
                  <c:v>42156</c:v>
                </c:pt>
                <c:pt idx="5">
                  <c:v>42186</c:v>
                </c:pt>
                <c:pt idx="6">
                  <c:v>42217</c:v>
                </c:pt>
                <c:pt idx="7">
                  <c:v>42248</c:v>
                </c:pt>
                <c:pt idx="8">
                  <c:v>42278</c:v>
                </c:pt>
                <c:pt idx="9">
                  <c:v>42309</c:v>
                </c:pt>
                <c:pt idx="10">
                  <c:v>42339</c:v>
                </c:pt>
                <c:pt idx="11">
                  <c:v>42370</c:v>
                </c:pt>
                <c:pt idx="12">
                  <c:v>42401</c:v>
                </c:pt>
                <c:pt idx="13">
                  <c:v>42430</c:v>
                </c:pt>
                <c:pt idx="14">
                  <c:v>42461</c:v>
                </c:pt>
                <c:pt idx="15">
                  <c:v>42491</c:v>
                </c:pt>
                <c:pt idx="16">
                  <c:v>42522</c:v>
                </c:pt>
                <c:pt idx="17">
                  <c:v>42552</c:v>
                </c:pt>
                <c:pt idx="18">
                  <c:v>42583</c:v>
                </c:pt>
                <c:pt idx="19">
                  <c:v>42614</c:v>
                </c:pt>
                <c:pt idx="20">
                  <c:v>42644</c:v>
                </c:pt>
                <c:pt idx="21">
                  <c:v>42675</c:v>
                </c:pt>
                <c:pt idx="22">
                  <c:v>42705</c:v>
                </c:pt>
                <c:pt idx="23">
                  <c:v>42736</c:v>
                </c:pt>
                <c:pt idx="24">
                  <c:v>42767</c:v>
                </c:pt>
                <c:pt idx="25">
                  <c:v>42795</c:v>
                </c:pt>
                <c:pt idx="26">
                  <c:v>42826</c:v>
                </c:pt>
                <c:pt idx="27">
                  <c:v>42856</c:v>
                </c:pt>
                <c:pt idx="28">
                  <c:v>42887</c:v>
                </c:pt>
                <c:pt idx="29">
                  <c:v>42917</c:v>
                </c:pt>
                <c:pt idx="30">
                  <c:v>42948</c:v>
                </c:pt>
                <c:pt idx="31">
                  <c:v>42979</c:v>
                </c:pt>
                <c:pt idx="32">
                  <c:v>43009</c:v>
                </c:pt>
                <c:pt idx="33">
                  <c:v>43040</c:v>
                </c:pt>
                <c:pt idx="34">
                  <c:v>43070</c:v>
                </c:pt>
                <c:pt idx="35">
                  <c:v>43101</c:v>
                </c:pt>
                <c:pt idx="36">
                  <c:v>43132</c:v>
                </c:pt>
                <c:pt idx="37">
                  <c:v>43160</c:v>
                </c:pt>
                <c:pt idx="38">
                  <c:v>43191</c:v>
                </c:pt>
                <c:pt idx="39">
                  <c:v>43221</c:v>
                </c:pt>
                <c:pt idx="40">
                  <c:v>43252</c:v>
                </c:pt>
                <c:pt idx="41">
                  <c:v>43282</c:v>
                </c:pt>
                <c:pt idx="42">
                  <c:v>43313</c:v>
                </c:pt>
                <c:pt idx="43">
                  <c:v>43344</c:v>
                </c:pt>
              </c:numCache>
            </c:numRef>
          </c:cat>
          <c:val>
            <c:numRef>
              <c:f>KPI!$B$11:$AS$11</c:f>
              <c:numCache>
                <c:formatCode>_(* #,##0.00_);_(* \(#,##0.00\);_(* "-"??_);_(@_)</c:formatCode>
                <c:ptCount val="44"/>
                <c:pt idx="0">
                  <c:v>-13440</c:v>
                </c:pt>
                <c:pt idx="1">
                  <c:v>-6320</c:v>
                </c:pt>
                <c:pt idx="2">
                  <c:v>-3350</c:v>
                </c:pt>
                <c:pt idx="3">
                  <c:v>590</c:v>
                </c:pt>
                <c:pt idx="4">
                  <c:v>11410</c:v>
                </c:pt>
                <c:pt idx="5">
                  <c:v>6580</c:v>
                </c:pt>
                <c:pt idx="6">
                  <c:v>5210</c:v>
                </c:pt>
                <c:pt idx="7">
                  <c:v>9530</c:v>
                </c:pt>
                <c:pt idx="8">
                  <c:v>8910</c:v>
                </c:pt>
                <c:pt idx="9">
                  <c:v>5500</c:v>
                </c:pt>
                <c:pt idx="10">
                  <c:v>6900</c:v>
                </c:pt>
                <c:pt idx="11">
                  <c:v>12370</c:v>
                </c:pt>
                <c:pt idx="12">
                  <c:v>8050</c:v>
                </c:pt>
                <c:pt idx="13">
                  <c:v>8430</c:v>
                </c:pt>
                <c:pt idx="14">
                  <c:v>11600</c:v>
                </c:pt>
                <c:pt idx="15">
                  <c:v>13670</c:v>
                </c:pt>
                <c:pt idx="16">
                  <c:v>13790</c:v>
                </c:pt>
                <c:pt idx="17">
                  <c:v>5366.666666666667</c:v>
                </c:pt>
                <c:pt idx="18">
                  <c:v>-9233.3333333333321</c:v>
                </c:pt>
                <c:pt idx="19">
                  <c:v>-3913.333333333333</c:v>
                </c:pt>
                <c:pt idx="20">
                  <c:v>-1443.333333333333</c:v>
                </c:pt>
                <c:pt idx="21">
                  <c:v>-3693.333333333333</c:v>
                </c:pt>
                <c:pt idx="22">
                  <c:v>4106.666666666667</c:v>
                </c:pt>
                <c:pt idx="23">
                  <c:v>5106.666666666667</c:v>
                </c:pt>
                <c:pt idx="24">
                  <c:v>3216.666666666667</c:v>
                </c:pt>
                <c:pt idx="25">
                  <c:v>3276.666666666667</c:v>
                </c:pt>
                <c:pt idx="26">
                  <c:v>3816.666666666667</c:v>
                </c:pt>
                <c:pt idx="27">
                  <c:v>4746.666666666667</c:v>
                </c:pt>
                <c:pt idx="28">
                  <c:v>-673.33333333333303</c:v>
                </c:pt>
                <c:pt idx="29">
                  <c:v>2726.666666666667</c:v>
                </c:pt>
                <c:pt idx="30">
                  <c:v>10976.666666666668</c:v>
                </c:pt>
                <c:pt idx="31">
                  <c:v>14106.666666666668</c:v>
                </c:pt>
                <c:pt idx="32">
                  <c:v>18415.268652915707</c:v>
                </c:pt>
                <c:pt idx="33">
                  <c:v>19155.20267611176</c:v>
                </c:pt>
                <c:pt idx="34">
                  <c:v>19103.121534113267</c:v>
                </c:pt>
                <c:pt idx="35">
                  <c:v>17666.359218778016</c:v>
                </c:pt>
                <c:pt idx="36">
                  <c:v>19787.568854913428</c:v>
                </c:pt>
                <c:pt idx="37">
                  <c:v>22532.754004188726</c:v>
                </c:pt>
                <c:pt idx="38">
                  <c:v>21733.299759089496</c:v>
                </c:pt>
                <c:pt idx="39">
                  <c:v>21420.472668179129</c:v>
                </c:pt>
                <c:pt idx="40">
                  <c:v>19375.142579699357</c:v>
                </c:pt>
                <c:pt idx="41">
                  <c:v>21509.648793336379</c:v>
                </c:pt>
                <c:pt idx="42">
                  <c:v>24273.227764362891</c:v>
                </c:pt>
                <c:pt idx="43">
                  <c:v>26760.829575383417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37-48F3-ACDE-5C545C68969B}"/>
            </c:ext>
          </c:extLst>
        </c:ser>
        <c:ser>
          <c:idx val="2"/>
          <c:order val="2"/>
          <c:tx>
            <c:strRef>
              <c:f>KPI!$A$12</c:f>
              <c:strCache>
                <c:ptCount val="1"/>
                <c:pt idx="0">
                  <c:v>Cash</c:v>
                </c:pt>
              </c:strCache>
            </c:strRef>
          </c:tx>
          <c:spPr>
            <a:ln w="38100">
              <a:solidFill>
                <a:srgbClr val="90713A"/>
              </a:solidFill>
              <a:prstDash val="solid"/>
            </a:ln>
          </c:spPr>
          <c:marker>
            <c:symbol val="none"/>
          </c:marker>
          <c:cat>
            <c:numRef>
              <c:f>KPI!$B$9:$AS$9</c:f>
              <c:numCache>
                <c:formatCode>mmm\-yy</c:formatCode>
                <c:ptCount val="44"/>
                <c:pt idx="0">
                  <c:v>42036</c:v>
                </c:pt>
                <c:pt idx="1">
                  <c:v>42064</c:v>
                </c:pt>
                <c:pt idx="2">
                  <c:v>42095</c:v>
                </c:pt>
                <c:pt idx="3">
                  <c:v>42125</c:v>
                </c:pt>
                <c:pt idx="4">
                  <c:v>42156</c:v>
                </c:pt>
                <c:pt idx="5">
                  <c:v>42186</c:v>
                </c:pt>
                <c:pt idx="6">
                  <c:v>42217</c:v>
                </c:pt>
                <c:pt idx="7">
                  <c:v>42248</c:v>
                </c:pt>
                <c:pt idx="8">
                  <c:v>42278</c:v>
                </c:pt>
                <c:pt idx="9">
                  <c:v>42309</c:v>
                </c:pt>
                <c:pt idx="10">
                  <c:v>42339</c:v>
                </c:pt>
                <c:pt idx="11">
                  <c:v>42370</c:v>
                </c:pt>
                <c:pt idx="12">
                  <c:v>42401</c:v>
                </c:pt>
                <c:pt idx="13">
                  <c:v>42430</c:v>
                </c:pt>
                <c:pt idx="14">
                  <c:v>42461</c:v>
                </c:pt>
                <c:pt idx="15">
                  <c:v>42491</c:v>
                </c:pt>
                <c:pt idx="16">
                  <c:v>42522</c:v>
                </c:pt>
                <c:pt idx="17">
                  <c:v>42552</c:v>
                </c:pt>
                <c:pt idx="18">
                  <c:v>42583</c:v>
                </c:pt>
                <c:pt idx="19">
                  <c:v>42614</c:v>
                </c:pt>
                <c:pt idx="20">
                  <c:v>42644</c:v>
                </c:pt>
                <c:pt idx="21">
                  <c:v>42675</c:v>
                </c:pt>
                <c:pt idx="22">
                  <c:v>42705</c:v>
                </c:pt>
                <c:pt idx="23">
                  <c:v>42736</c:v>
                </c:pt>
                <c:pt idx="24">
                  <c:v>42767</c:v>
                </c:pt>
                <c:pt idx="25">
                  <c:v>42795</c:v>
                </c:pt>
                <c:pt idx="26">
                  <c:v>42826</c:v>
                </c:pt>
                <c:pt idx="27">
                  <c:v>42856</c:v>
                </c:pt>
                <c:pt idx="28">
                  <c:v>42887</c:v>
                </c:pt>
                <c:pt idx="29">
                  <c:v>42917</c:v>
                </c:pt>
                <c:pt idx="30">
                  <c:v>42948</c:v>
                </c:pt>
                <c:pt idx="31">
                  <c:v>42979</c:v>
                </c:pt>
                <c:pt idx="32">
                  <c:v>43009</c:v>
                </c:pt>
                <c:pt idx="33">
                  <c:v>43040</c:v>
                </c:pt>
                <c:pt idx="34">
                  <c:v>43070</c:v>
                </c:pt>
                <c:pt idx="35">
                  <c:v>43101</c:v>
                </c:pt>
                <c:pt idx="36">
                  <c:v>43132</c:v>
                </c:pt>
                <c:pt idx="37">
                  <c:v>43160</c:v>
                </c:pt>
                <c:pt idx="38">
                  <c:v>43191</c:v>
                </c:pt>
                <c:pt idx="39">
                  <c:v>43221</c:v>
                </c:pt>
                <c:pt idx="40">
                  <c:v>43252</c:v>
                </c:pt>
                <c:pt idx="41">
                  <c:v>43282</c:v>
                </c:pt>
                <c:pt idx="42">
                  <c:v>43313</c:v>
                </c:pt>
                <c:pt idx="43">
                  <c:v>43344</c:v>
                </c:pt>
              </c:numCache>
            </c:numRef>
          </c:cat>
          <c:val>
            <c:numRef>
              <c:f>KPI!$B$12:$AS$12</c:f>
              <c:numCache>
                <c:formatCode>_(* #,##0.00_);_(* \(#,##0.00\);_(* "-"??_);_(@_)</c:formatCode>
                <c:ptCount val="44"/>
                <c:pt idx="0">
                  <c:v>31210</c:v>
                </c:pt>
                <c:pt idx="1">
                  <c:v>20590</c:v>
                </c:pt>
                <c:pt idx="2">
                  <c:v>10240</c:v>
                </c:pt>
                <c:pt idx="3">
                  <c:v>14180</c:v>
                </c:pt>
                <c:pt idx="4">
                  <c:v>37790</c:v>
                </c:pt>
                <c:pt idx="5">
                  <c:v>42270</c:v>
                </c:pt>
                <c:pt idx="6">
                  <c:v>71480</c:v>
                </c:pt>
                <c:pt idx="7">
                  <c:v>58410</c:v>
                </c:pt>
                <c:pt idx="8">
                  <c:v>47420</c:v>
                </c:pt>
                <c:pt idx="9">
                  <c:v>80270</c:v>
                </c:pt>
                <c:pt idx="10">
                  <c:v>67570</c:v>
                </c:pt>
                <c:pt idx="11">
                  <c:v>68440</c:v>
                </c:pt>
                <c:pt idx="12">
                  <c:v>74440</c:v>
                </c:pt>
                <c:pt idx="13">
                  <c:v>66720</c:v>
                </c:pt>
                <c:pt idx="14">
                  <c:v>37070</c:v>
                </c:pt>
                <c:pt idx="15">
                  <c:v>66290</c:v>
                </c:pt>
                <c:pt idx="16">
                  <c:v>62080</c:v>
                </c:pt>
                <c:pt idx="17">
                  <c:v>17780</c:v>
                </c:pt>
                <c:pt idx="18">
                  <c:v>13080</c:v>
                </c:pt>
                <c:pt idx="19">
                  <c:v>25550</c:v>
                </c:pt>
                <c:pt idx="20">
                  <c:v>10590</c:v>
                </c:pt>
                <c:pt idx="21">
                  <c:v>9880</c:v>
                </c:pt>
                <c:pt idx="22">
                  <c:v>34770</c:v>
                </c:pt>
                <c:pt idx="23">
                  <c:v>28960</c:v>
                </c:pt>
                <c:pt idx="24">
                  <c:v>32410</c:v>
                </c:pt>
                <c:pt idx="25">
                  <c:v>35520</c:v>
                </c:pt>
                <c:pt idx="26">
                  <c:v>52070</c:v>
                </c:pt>
                <c:pt idx="27">
                  <c:v>48650</c:v>
                </c:pt>
                <c:pt idx="28">
                  <c:v>54160</c:v>
                </c:pt>
                <c:pt idx="29">
                  <c:v>50870</c:v>
                </c:pt>
                <c:pt idx="30">
                  <c:v>56280</c:v>
                </c:pt>
                <c:pt idx="31">
                  <c:v>35270</c:v>
                </c:pt>
                <c:pt idx="32">
                  <c:v>10121.601986249047</c:v>
                </c:pt>
                <c:pt idx="33">
                  <c:v>21398.137995694142</c:v>
                </c:pt>
                <c:pt idx="34">
                  <c:v>24900.592863140741</c:v>
                </c:pt>
                <c:pt idx="35">
                  <c:v>27317.285415252092</c:v>
                </c:pt>
                <c:pt idx="36">
                  <c:v>31723.187603498856</c:v>
                </c:pt>
                <c:pt idx="37">
                  <c:v>37955.274941020922</c:v>
                </c:pt>
                <c:pt idx="38">
                  <c:v>43749.908033443753</c:v>
                </c:pt>
                <c:pt idx="39">
                  <c:v>50006.714034956218</c:v>
                </c:pt>
                <c:pt idx="40">
                  <c:v>4249.1899479889107</c:v>
                </c:pt>
                <c:pt idx="41">
                  <c:v>10514.172074658625</c:v>
                </c:pt>
                <c:pt idx="42">
                  <c:v>18463.733172354852</c:v>
                </c:pt>
                <c:pt idx="43">
                  <c:v>28809.896081071602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F37-48F3-ACDE-5C545C689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83456"/>
        <c:axId val="129684992"/>
      </c:lineChart>
      <c:dateAx>
        <c:axId val="1296834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684992"/>
        <c:crosses val="autoZero"/>
        <c:auto val="1"/>
        <c:lblOffset val="100"/>
        <c:baseTimeUnit val="months"/>
      </c:dateAx>
      <c:valAx>
        <c:axId val="1296849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29683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l"/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KPI!$A$16</c:f>
              <c:strCache>
                <c:ptCount val="1"/>
                <c:pt idx="0">
                  <c:v>Direct LER</c:v>
                </c:pt>
              </c:strCache>
            </c:strRef>
          </c:tx>
          <c:marker>
            <c:symbol val="none"/>
          </c:marker>
          <c:cat>
            <c:numRef>
              <c:f>KPI!$B$15:$AT$15</c:f>
              <c:numCache>
                <c:formatCode>mmm\-yy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KPI!$B$16:$AT$16</c:f>
              <c:numCache>
                <c:formatCode>0.00</c:formatCode>
                <c:ptCount val="45"/>
                <c:pt idx="0">
                  <c:v>2.6666666666666665</c:v>
                </c:pt>
                <c:pt idx="1">
                  <c:v>2.6558704453441297</c:v>
                </c:pt>
                <c:pt idx="2">
                  <c:v>2.7112299465240643</c:v>
                </c:pt>
                <c:pt idx="3">
                  <c:v>2.7692307692307692</c:v>
                </c:pt>
                <c:pt idx="4">
                  <c:v>2.8155339805825244</c:v>
                </c:pt>
                <c:pt idx="5">
                  <c:v>2.9371584699453552</c:v>
                </c:pt>
                <c:pt idx="6">
                  <c:v>2.9964580873671784</c:v>
                </c:pt>
                <c:pt idx="7">
                  <c:v>3.0299896587383661</c:v>
                </c:pt>
                <c:pt idx="8">
                  <c:v>3.0612991765782249</c:v>
                </c:pt>
                <c:pt idx="9">
                  <c:v>3.06753458096013</c:v>
                </c:pt>
                <c:pt idx="10">
                  <c:v>3.0466472303206995</c:v>
                </c:pt>
                <c:pt idx="11">
                  <c:v>3.0310231023102312</c:v>
                </c:pt>
                <c:pt idx="12">
                  <c:v>3.0604288499025341</c:v>
                </c:pt>
                <c:pt idx="13">
                  <c:v>3.1041131105398456</c:v>
                </c:pt>
                <c:pt idx="14">
                  <c:v>3.130324221233312</c:v>
                </c:pt>
                <c:pt idx="15">
                  <c:v>3.1408977556109727</c:v>
                </c:pt>
                <c:pt idx="16">
                  <c:v>3.1558282208588957</c:v>
                </c:pt>
                <c:pt idx="17">
                  <c:v>3.1288931480594155</c:v>
                </c:pt>
                <c:pt idx="18">
                  <c:v>3.1313723192312199</c:v>
                </c:pt>
                <c:pt idx="19">
                  <c:v>3.1096506399169836</c:v>
                </c:pt>
                <c:pt idx="20">
                  <c:v>3.0804936035322088</c:v>
                </c:pt>
                <c:pt idx="21">
                  <c:v>3.0679417324585789</c:v>
                </c:pt>
                <c:pt idx="22">
                  <c:v>3.0673098004823505</c:v>
                </c:pt>
                <c:pt idx="23">
                  <c:v>3.0807480272402983</c:v>
                </c:pt>
                <c:pt idx="24">
                  <c:v>3.0952636666308666</c:v>
                </c:pt>
                <c:pt idx="25">
                  <c:v>3.1041466794584798</c:v>
                </c:pt>
                <c:pt idx="26">
                  <c:v>3.1236097870988244</c:v>
                </c:pt>
                <c:pt idx="27">
                  <c:v>3.1326187473728457</c:v>
                </c:pt>
                <c:pt idx="28">
                  <c:v>3.1232478454989097</c:v>
                </c:pt>
                <c:pt idx="29">
                  <c:v>3.0960196963479687</c:v>
                </c:pt>
                <c:pt idx="30">
                  <c:v>3.0805252977705386</c:v>
                </c:pt>
                <c:pt idx="31">
                  <c:v>3.1142078158133897</c:v>
                </c:pt>
                <c:pt idx="32">
                  <c:v>3.1536685737227743</c:v>
                </c:pt>
                <c:pt idx="33">
                  <c:v>3.2449443218352729</c:v>
                </c:pt>
                <c:pt idx="34">
                  <c:v>3.3474371093154445</c:v>
                </c:pt>
                <c:pt idx="35">
                  <c:v>3.4385793058467735</c:v>
                </c:pt>
                <c:pt idx="36">
                  <c:v>3.5153341466075054</c:v>
                </c:pt>
                <c:pt idx="37">
                  <c:v>3.5914664964222061</c:v>
                </c:pt>
                <c:pt idx="38">
                  <c:v>3.6611564977264175</c:v>
                </c:pt>
                <c:pt idx="39">
                  <c:v>3.7485843026599985</c:v>
                </c:pt>
                <c:pt idx="40">
                  <c:v>3.8533351223785881</c:v>
                </c:pt>
                <c:pt idx="41">
                  <c:v>3.98298097208944</c:v>
                </c:pt>
                <c:pt idx="42">
                  <c:v>4.0867940074701989</c:v>
                </c:pt>
                <c:pt idx="43">
                  <c:v>4.1665403431406309</c:v>
                </c:pt>
                <c:pt idx="44">
                  <c:v>4.25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BB1-4ED3-8A77-A99942C0F35D}"/>
            </c:ext>
          </c:extLst>
        </c:ser>
        <c:ser>
          <c:idx val="1"/>
          <c:order val="1"/>
          <c:tx>
            <c:strRef>
              <c:f>KPI!$A$17</c:f>
              <c:strCache>
                <c:ptCount val="1"/>
                <c:pt idx="0">
                  <c:v>Admin LER</c:v>
                </c:pt>
              </c:strCache>
            </c:strRef>
          </c:tx>
          <c:marker>
            <c:symbol val="none"/>
          </c:marker>
          <c:cat>
            <c:numRef>
              <c:f>KPI!$B$15:$AT$15</c:f>
              <c:numCache>
                <c:formatCode>mmm\-yy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KPI!$B$17:$AT$17</c:f>
              <c:numCache>
                <c:formatCode>_(* #,##0.00_);_(* \(#,##0.00\);_(* "-"??_);_(@_)</c:formatCode>
                <c:ptCount val="45"/>
                <c:pt idx="0">
                  <c:v>3.5714285714285716</c:v>
                </c:pt>
                <c:pt idx="1">
                  <c:v>3.6517857142857144</c:v>
                </c:pt>
                <c:pt idx="2">
                  <c:v>3.8095238095238093</c:v>
                </c:pt>
                <c:pt idx="3">
                  <c:v>3.9017857142857144</c:v>
                </c:pt>
                <c:pt idx="4">
                  <c:v>4.0071428571428571</c:v>
                </c:pt>
                <c:pt idx="5">
                  <c:v>4.2202380952380949</c:v>
                </c:pt>
                <c:pt idx="6">
                  <c:v>4.3137755102040813</c:v>
                </c:pt>
                <c:pt idx="7">
                  <c:v>4.3816964285714288</c:v>
                </c:pt>
                <c:pt idx="8">
                  <c:v>4.4702380952380949</c:v>
                </c:pt>
                <c:pt idx="9">
                  <c:v>4.5374999999999996</c:v>
                </c:pt>
                <c:pt idx="10">
                  <c:v>4.5584415584415581</c:v>
                </c:pt>
                <c:pt idx="11">
                  <c:v>4.5788690476190474</c:v>
                </c:pt>
                <c:pt idx="12">
                  <c:v>4.71875</c:v>
                </c:pt>
                <c:pt idx="13">
                  <c:v>4.6638176638176638</c:v>
                </c:pt>
                <c:pt idx="14">
                  <c:v>4.5778688524590168</c:v>
                </c:pt>
                <c:pt idx="15">
                  <c:v>4.5065616797900265</c:v>
                </c:pt>
                <c:pt idx="16">
                  <c:v>4.4368686868686869</c:v>
                </c:pt>
                <c:pt idx="17">
                  <c:v>4.3240875912408763</c:v>
                </c:pt>
                <c:pt idx="18">
                  <c:v>4.2443407234539086</c:v>
                </c:pt>
                <c:pt idx="19">
                  <c:v>4.1024663677130047</c:v>
                </c:pt>
                <c:pt idx="20">
                  <c:v>3.9648327939590073</c:v>
                </c:pt>
                <c:pt idx="21">
                  <c:v>3.8663201663201665</c:v>
                </c:pt>
                <c:pt idx="22">
                  <c:v>3.782948846539619</c:v>
                </c:pt>
                <c:pt idx="23">
                  <c:v>3.7304263565891471</c:v>
                </c:pt>
                <c:pt idx="24">
                  <c:v>3.6567947516401125</c:v>
                </c:pt>
                <c:pt idx="25">
                  <c:v>3.6385253456221198</c:v>
                </c:pt>
                <c:pt idx="26">
                  <c:v>3.6353581142339073</c:v>
                </c:pt>
                <c:pt idx="27">
                  <c:v>3.6206958073148976</c:v>
                </c:pt>
                <c:pt idx="28">
                  <c:v>3.5906935908691837</c:v>
                </c:pt>
                <c:pt idx="29">
                  <c:v>3.5318928262748486</c:v>
                </c:pt>
                <c:pt idx="30">
                  <c:v>3.4935042735042736</c:v>
                </c:pt>
                <c:pt idx="31">
                  <c:v>3.539644970414201</c:v>
                </c:pt>
                <c:pt idx="32">
                  <c:v>3.5881270903010032</c:v>
                </c:pt>
                <c:pt idx="33">
                  <c:v>3.5746353099316193</c:v>
                </c:pt>
                <c:pt idx="34">
                  <c:v>3.571935922623545</c:v>
                </c:pt>
                <c:pt idx="35">
                  <c:v>3.5479195536519885</c:v>
                </c:pt>
                <c:pt idx="36">
                  <c:v>3.5261442848153997</c:v>
                </c:pt>
                <c:pt idx="37">
                  <c:v>3.530066564255065</c:v>
                </c:pt>
                <c:pt idx="38">
                  <c:v>3.5251329360338119</c:v>
                </c:pt>
                <c:pt idx="39">
                  <c:v>3.5232376873986055</c:v>
                </c:pt>
                <c:pt idx="40">
                  <c:v>3.5262552347898461</c:v>
                </c:pt>
                <c:pt idx="41">
                  <c:v>3.5468855136952975</c:v>
                </c:pt>
                <c:pt idx="42">
                  <c:v>3.5506845666951503</c:v>
                </c:pt>
                <c:pt idx="43">
                  <c:v>3.5300340173378681</c:v>
                </c:pt>
                <c:pt idx="44">
                  <c:v>3.5000000000000009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1-4ED3-8A77-A99942C0F35D}"/>
            </c:ext>
          </c:extLst>
        </c:ser>
        <c:ser>
          <c:idx val="2"/>
          <c:order val="2"/>
          <c:tx>
            <c:strRef>
              <c:f>KPI!$A$18</c:f>
              <c:strCache>
                <c:ptCount val="1"/>
                <c:pt idx="0">
                  <c:v>Total LER</c:v>
                </c:pt>
              </c:strCache>
            </c:strRef>
          </c:tx>
          <c:marker>
            <c:symbol val="none"/>
          </c:marker>
          <c:cat>
            <c:numRef>
              <c:f>KPI!$B$15:$AT$15</c:f>
              <c:numCache>
                <c:formatCode>mmm\-yy</c:formatCode>
                <c:ptCount val="45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</c:numCache>
            </c:numRef>
          </c:cat>
          <c:val>
            <c:numRef>
              <c:f>KPI!$B$18:$AT$18</c:f>
              <c:numCache>
                <c:formatCode>_(* #,##0.00_);_(* \(#,##0.00\);_(* "-"??_);_(@_)</c:formatCode>
                <c:ptCount val="45"/>
                <c:pt idx="0">
                  <c:v>2.1333333333333333</c:v>
                </c:pt>
                <c:pt idx="1">
                  <c:v>2.1368078175895766</c:v>
                </c:pt>
                <c:pt idx="2">
                  <c:v>2.1853448275862069</c:v>
                </c:pt>
                <c:pt idx="3">
                  <c:v>2.228013029315961</c:v>
                </c:pt>
                <c:pt idx="4">
                  <c:v>2.265625</c:v>
                </c:pt>
                <c:pt idx="5">
                  <c:v>2.3574561403508771</c:v>
                </c:pt>
                <c:pt idx="6">
                  <c:v>2.4011352885525072</c:v>
                </c:pt>
                <c:pt idx="7">
                  <c:v>2.4275062137531069</c:v>
                </c:pt>
                <c:pt idx="8">
                  <c:v>2.4548789435069698</c:v>
                </c:pt>
                <c:pt idx="9">
                  <c:v>2.4656638325703075</c:v>
                </c:pt>
                <c:pt idx="10">
                  <c:v>2.4559341950646298</c:v>
                </c:pt>
                <c:pt idx="11">
                  <c:v>2.4490666666666665</c:v>
                </c:pt>
                <c:pt idx="12">
                  <c:v>2.4802527646129544</c:v>
                </c:pt>
                <c:pt idx="13">
                  <c:v>2.5609756097560976</c:v>
                </c:pt>
                <c:pt idx="14">
                  <c:v>2.6289375333689269</c:v>
                </c:pt>
                <c:pt idx="15">
                  <c:v>2.6883671291355391</c:v>
                </c:pt>
                <c:pt idx="16">
                  <c:v>2.7508021390374333</c:v>
                </c:pt>
                <c:pt idx="17">
                  <c:v>2.779314747818685</c:v>
                </c:pt>
                <c:pt idx="18">
                  <c:v>2.8326089261104634</c:v>
                </c:pt>
                <c:pt idx="19">
                  <c:v>2.8621458134352116</c:v>
                </c:pt>
                <c:pt idx="20">
                  <c:v>2.8845542245309019</c:v>
                </c:pt>
                <c:pt idx="21">
                  <c:v>2.9217409721486818</c:v>
                </c:pt>
                <c:pt idx="22">
                  <c:v>2.9696455105073234</c:v>
                </c:pt>
                <c:pt idx="23">
                  <c:v>3.0315923837889587</c:v>
                </c:pt>
                <c:pt idx="24">
                  <c:v>3.0952636666308666</c:v>
                </c:pt>
                <c:pt idx="25">
                  <c:v>3.1041466794584798</c:v>
                </c:pt>
                <c:pt idx="26">
                  <c:v>3.1236097870988244</c:v>
                </c:pt>
                <c:pt idx="27">
                  <c:v>3.1326187473728457</c:v>
                </c:pt>
                <c:pt idx="28">
                  <c:v>3.1232478454989097</c:v>
                </c:pt>
                <c:pt idx="29">
                  <c:v>3.0960196963479687</c:v>
                </c:pt>
                <c:pt idx="30">
                  <c:v>3.0805252977705386</c:v>
                </c:pt>
                <c:pt idx="31">
                  <c:v>3.1142078158133897</c:v>
                </c:pt>
                <c:pt idx="32">
                  <c:v>3.1536685737227743</c:v>
                </c:pt>
                <c:pt idx="33">
                  <c:v>3.2449443218352729</c:v>
                </c:pt>
                <c:pt idx="34">
                  <c:v>3.3474371093154445</c:v>
                </c:pt>
                <c:pt idx="35">
                  <c:v>3.4385793058467735</c:v>
                </c:pt>
                <c:pt idx="36">
                  <c:v>3.5153341466075054</c:v>
                </c:pt>
                <c:pt idx="37">
                  <c:v>3.5914664964222061</c:v>
                </c:pt>
                <c:pt idx="38">
                  <c:v>3.6611564977264175</c:v>
                </c:pt>
                <c:pt idx="39">
                  <c:v>3.7485843026599985</c:v>
                </c:pt>
                <c:pt idx="40">
                  <c:v>3.8533351223785881</c:v>
                </c:pt>
                <c:pt idx="41">
                  <c:v>3.98298097208944</c:v>
                </c:pt>
                <c:pt idx="42">
                  <c:v>4.0867940074701989</c:v>
                </c:pt>
                <c:pt idx="43">
                  <c:v>4.1665403431406309</c:v>
                </c:pt>
                <c:pt idx="44">
                  <c:v>4.25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B1-4ED3-8A77-A99942C0F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716608"/>
        <c:axId val="129718144"/>
      </c:lineChart>
      <c:dateAx>
        <c:axId val="1297166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29718144"/>
        <c:crosses val="autoZero"/>
        <c:auto val="1"/>
        <c:lblOffset val="100"/>
        <c:baseTimeUnit val="months"/>
      </c:dateAx>
      <c:valAx>
        <c:axId val="1297181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9716608"/>
        <c:crosses val="autoZero"/>
        <c:crossBetween val="between"/>
      </c:valAx>
    </c:plotArea>
    <c:legend>
      <c:legendPos val="l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3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3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43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5192" cy="6081346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125" zoomScaleNormal="125" workbookViewId="0">
      <selection activeCell="F31" sqref="F31"/>
    </sheetView>
  </sheetViews>
  <sheetFormatPr defaultColWidth="8.85546875" defaultRowHeight="12.75" x14ac:dyDescent="0.2"/>
  <cols>
    <col min="1" max="1" width="24.42578125" customWidth="1"/>
    <col min="4" max="4" width="15.28515625" bestFit="1" customWidth="1"/>
    <col min="5" max="5" width="15.85546875" customWidth="1"/>
    <col min="6" max="6" width="14" customWidth="1"/>
  </cols>
  <sheetData>
    <row r="1" spans="1:6" ht="15.75" x14ac:dyDescent="0.25">
      <c r="A1" s="18" t="s">
        <v>99</v>
      </c>
      <c r="B1" s="19"/>
      <c r="C1" s="19"/>
      <c r="D1" s="19"/>
      <c r="E1" s="19"/>
      <c r="F1" s="19"/>
    </row>
    <row r="2" spans="1:6" ht="15.75" x14ac:dyDescent="0.25">
      <c r="A2" s="61" t="str">
        <f ca="1">MID(CELL("filename",A1),SEARCH("[",CELL("filename",A1))+1,SEARCH(".",CELL("filename",A1))-1-SEARCH("[",CELL("filename",A1)))</f>
        <v>ABC Company Pty Ltd</v>
      </c>
      <c r="B2" s="19"/>
      <c r="C2" s="19"/>
      <c r="D2" s="19"/>
      <c r="E2" s="18"/>
      <c r="F2" s="19"/>
    </row>
    <row r="3" spans="1:6" x14ac:dyDescent="0.2">
      <c r="A3" s="47" t="s">
        <v>140</v>
      </c>
      <c r="B3" s="19"/>
      <c r="C3" s="19"/>
      <c r="D3" s="19"/>
      <c r="E3" s="19"/>
      <c r="F3" s="19"/>
    </row>
    <row r="4" spans="1:6" x14ac:dyDescent="0.2">
      <c r="A4" s="19"/>
      <c r="B4" s="19"/>
      <c r="C4" s="19"/>
      <c r="D4" s="19"/>
      <c r="E4" s="19"/>
      <c r="F4" s="19"/>
    </row>
    <row r="5" spans="1:6" x14ac:dyDescent="0.2">
      <c r="A5" s="20" t="s">
        <v>87</v>
      </c>
      <c r="B5" s="21" t="s">
        <v>88</v>
      </c>
      <c r="C5" s="19"/>
      <c r="D5" s="19"/>
      <c r="E5" s="19"/>
      <c r="F5" s="19"/>
    </row>
    <row r="6" spans="1:6" x14ac:dyDescent="0.2">
      <c r="A6" s="20"/>
      <c r="B6" s="59" t="s">
        <v>129</v>
      </c>
      <c r="C6" s="19"/>
      <c r="D6" s="19"/>
      <c r="E6" s="19"/>
      <c r="F6" s="19"/>
    </row>
    <row r="7" spans="1:6" x14ac:dyDescent="0.2">
      <c r="A7" s="20"/>
      <c r="B7" s="22" t="s">
        <v>89</v>
      </c>
      <c r="C7" s="19"/>
      <c r="D7" s="19"/>
      <c r="E7" s="19"/>
      <c r="F7" s="19"/>
    </row>
    <row r="8" spans="1:6" ht="15" x14ac:dyDescent="0.25">
      <c r="A8" s="20"/>
      <c r="B8" s="23" t="s">
        <v>90</v>
      </c>
      <c r="C8" s="19"/>
      <c r="E8" s="24"/>
      <c r="F8" s="19"/>
    </row>
    <row r="9" spans="1:6" x14ac:dyDescent="0.2">
      <c r="A9" s="20"/>
      <c r="B9" s="25"/>
      <c r="C9" s="19"/>
      <c r="D9" s="26" t="s">
        <v>91</v>
      </c>
      <c r="F9" s="19"/>
    </row>
    <row r="10" spans="1:6" x14ac:dyDescent="0.2">
      <c r="A10" s="19"/>
      <c r="B10" s="25"/>
      <c r="C10" s="19"/>
      <c r="D10" s="27" t="s">
        <v>92</v>
      </c>
      <c r="F10" s="19"/>
    </row>
    <row r="11" spans="1:6" x14ac:dyDescent="0.2">
      <c r="A11" s="28" t="s">
        <v>93</v>
      </c>
      <c r="B11" s="59" t="s">
        <v>129</v>
      </c>
      <c r="C11" s="19"/>
      <c r="D11" s="48">
        <f>'Rolling 12'!AH38</f>
        <v>1.7026678932842685E-2</v>
      </c>
      <c r="E11" s="29"/>
      <c r="F11" s="30"/>
    </row>
    <row r="12" spans="1:6" x14ac:dyDescent="0.2">
      <c r="A12" s="28" t="s">
        <v>94</v>
      </c>
      <c r="B12" s="22" t="str">
        <f>B7</f>
        <v>OK</v>
      </c>
      <c r="C12" s="19"/>
      <c r="D12" s="30">
        <f>'Rolling 12'!AH7</f>
        <v>2717500</v>
      </c>
      <c r="E12" s="30"/>
      <c r="F12" s="19"/>
    </row>
    <row r="13" spans="1:6" x14ac:dyDescent="0.2">
      <c r="A13" s="60" t="s">
        <v>130</v>
      </c>
      <c r="B13" s="59" t="s">
        <v>129</v>
      </c>
      <c r="C13" s="19"/>
      <c r="D13" s="30">
        <f>'Rolling 12'!AH25</f>
        <v>971600</v>
      </c>
      <c r="E13" s="30"/>
      <c r="F13" s="19"/>
    </row>
    <row r="14" spans="1:6" x14ac:dyDescent="0.2">
      <c r="A14" s="60" t="s">
        <v>8</v>
      </c>
      <c r="B14" s="59" t="s">
        <v>129</v>
      </c>
      <c r="C14" s="19"/>
      <c r="D14" s="31">
        <f>'Rolling 12'!AH49</f>
        <v>-225480</v>
      </c>
      <c r="E14" s="31"/>
      <c r="F14" s="31"/>
    </row>
    <row r="15" spans="1:6" x14ac:dyDescent="0.2">
      <c r="A15" s="28" t="s">
        <v>96</v>
      </c>
      <c r="B15" s="21" t="s">
        <v>88</v>
      </c>
      <c r="C15" s="19"/>
      <c r="D15" s="32">
        <f>BS!AH55</f>
        <v>2.6018808777429467</v>
      </c>
      <c r="E15" s="32"/>
      <c r="F15" s="19"/>
    </row>
    <row r="16" spans="1:6" x14ac:dyDescent="0.2">
      <c r="A16" s="28" t="s">
        <v>24</v>
      </c>
      <c r="B16" s="59" t="s">
        <v>129</v>
      </c>
      <c r="C16" s="19"/>
      <c r="D16" s="30">
        <f>BS!AH58</f>
        <v>30270</v>
      </c>
      <c r="E16" s="33">
        <f>D16/BS!AH59</f>
        <v>0.13522448067902612</v>
      </c>
      <c r="F16" s="19"/>
    </row>
    <row r="17" spans="1:6" x14ac:dyDescent="0.2">
      <c r="A17" s="34"/>
      <c r="B17" s="25"/>
      <c r="C17" s="19"/>
      <c r="D17" s="30"/>
      <c r="E17" s="33"/>
      <c r="F17" s="19"/>
    </row>
    <row r="18" spans="1:6" x14ac:dyDescent="0.2">
      <c r="A18" s="34"/>
      <c r="B18" s="25"/>
      <c r="C18" s="19"/>
      <c r="D18" s="35"/>
      <c r="E18" s="33"/>
      <c r="F18" s="19"/>
    </row>
    <row r="19" spans="1:6" x14ac:dyDescent="0.2">
      <c r="A19" s="19"/>
      <c r="B19" s="19"/>
      <c r="C19" s="19"/>
      <c r="D19" s="35"/>
      <c r="E19" s="33"/>
      <c r="F19" s="19"/>
    </row>
    <row r="20" spans="1:6" x14ac:dyDescent="0.2">
      <c r="A20" s="20" t="s">
        <v>98</v>
      </c>
      <c r="B20" s="19"/>
      <c r="C20" s="19"/>
      <c r="D20" s="35"/>
      <c r="E20" s="35"/>
      <c r="F20" s="19"/>
    </row>
    <row r="21" spans="1:6" x14ac:dyDescent="0.2">
      <c r="A21" s="20"/>
      <c r="B21" s="19"/>
      <c r="C21" s="19"/>
      <c r="D21" s="19"/>
      <c r="E21" s="19"/>
      <c r="F21" s="19"/>
    </row>
    <row r="22" spans="1:6" x14ac:dyDescent="0.2">
      <c r="A22" s="20" t="s">
        <v>93</v>
      </c>
      <c r="B22" s="59" t="s">
        <v>129</v>
      </c>
      <c r="C22" s="19"/>
      <c r="D22" s="19"/>
      <c r="E22" s="19"/>
      <c r="F22" s="19"/>
    </row>
    <row r="23" spans="1:6" x14ac:dyDescent="0.2">
      <c r="A23" s="42" t="s">
        <v>131</v>
      </c>
      <c r="B23" s="36"/>
      <c r="C23" s="19"/>
      <c r="D23" s="19"/>
      <c r="E23" s="19"/>
      <c r="F23" s="19"/>
    </row>
    <row r="24" spans="1:6" x14ac:dyDescent="0.2">
      <c r="A24" s="20"/>
      <c r="B24" s="19"/>
      <c r="C24" s="19"/>
      <c r="D24" s="19"/>
      <c r="E24" s="19"/>
      <c r="F24" s="19"/>
    </row>
    <row r="25" spans="1:6" x14ac:dyDescent="0.2">
      <c r="A25" s="20" t="s">
        <v>94</v>
      </c>
      <c r="B25" s="22" t="s">
        <v>89</v>
      </c>
      <c r="C25" s="19"/>
      <c r="D25" s="19"/>
      <c r="E25" s="19"/>
      <c r="F25" s="19"/>
    </row>
    <row r="26" spans="1:6" x14ac:dyDescent="0.2">
      <c r="A26" s="42" t="s">
        <v>132</v>
      </c>
      <c r="B26" s="36"/>
      <c r="C26" s="19"/>
      <c r="D26" s="19"/>
      <c r="E26" s="19"/>
      <c r="F26" s="19"/>
    </row>
    <row r="27" spans="1:6" x14ac:dyDescent="0.2">
      <c r="A27" s="42"/>
      <c r="B27" s="36"/>
      <c r="C27" s="19"/>
      <c r="D27" s="19"/>
      <c r="E27" s="19"/>
      <c r="F27" s="19"/>
    </row>
    <row r="28" spans="1:6" x14ac:dyDescent="0.2">
      <c r="A28" s="36"/>
      <c r="B28" s="36"/>
      <c r="C28" s="19"/>
      <c r="D28" s="19"/>
      <c r="E28" s="19"/>
      <c r="F28" s="19"/>
    </row>
    <row r="29" spans="1:6" x14ac:dyDescent="0.2">
      <c r="A29" s="20" t="s">
        <v>95</v>
      </c>
      <c r="B29" s="59" t="s">
        <v>129</v>
      </c>
      <c r="C29" s="19"/>
      <c r="D29" s="19"/>
      <c r="E29" s="19"/>
      <c r="F29" s="19"/>
    </row>
    <row r="30" spans="1:6" x14ac:dyDescent="0.2">
      <c r="A30" s="42" t="s">
        <v>133</v>
      </c>
      <c r="B30" s="36"/>
      <c r="C30" s="19"/>
      <c r="D30" s="19"/>
      <c r="E30" s="19"/>
      <c r="F30" s="19"/>
    </row>
    <row r="31" spans="1:6" x14ac:dyDescent="0.2">
      <c r="A31" s="42"/>
      <c r="B31" s="36"/>
      <c r="C31" s="19"/>
      <c r="D31" s="19"/>
      <c r="E31" s="19"/>
      <c r="F31" s="19"/>
    </row>
    <row r="32" spans="1:6" x14ac:dyDescent="0.2">
      <c r="A32" s="36"/>
      <c r="B32" s="36"/>
      <c r="C32" s="19"/>
      <c r="D32" s="19"/>
      <c r="E32" s="19"/>
      <c r="F32" s="19"/>
    </row>
    <row r="33" spans="1:6" x14ac:dyDescent="0.2">
      <c r="A33" s="49" t="s">
        <v>119</v>
      </c>
      <c r="B33" s="59" t="s">
        <v>129</v>
      </c>
      <c r="C33" s="19"/>
      <c r="D33" s="19"/>
      <c r="E33" s="19"/>
      <c r="F33" s="19"/>
    </row>
    <row r="34" spans="1:6" x14ac:dyDescent="0.2">
      <c r="A34" s="42" t="s">
        <v>134</v>
      </c>
      <c r="B34" s="25"/>
      <c r="C34" s="19"/>
      <c r="D34" s="19"/>
      <c r="E34" s="19"/>
      <c r="F34" s="19"/>
    </row>
    <row r="35" spans="1:6" x14ac:dyDescent="0.2">
      <c r="A35" s="42"/>
      <c r="B35" s="36"/>
      <c r="C35" s="19"/>
      <c r="D35" s="19"/>
      <c r="E35" s="19"/>
      <c r="F35" s="19"/>
    </row>
    <row r="36" spans="1:6" x14ac:dyDescent="0.2">
      <c r="A36" s="20"/>
      <c r="B36" s="19"/>
      <c r="C36" s="19"/>
      <c r="D36" s="19"/>
      <c r="E36" s="19"/>
      <c r="F36" s="19"/>
    </row>
    <row r="37" spans="1:6" x14ac:dyDescent="0.2">
      <c r="A37" s="28" t="s">
        <v>96</v>
      </c>
      <c r="B37" s="21" t="s">
        <v>88</v>
      </c>
      <c r="C37" s="19"/>
      <c r="D37" s="19"/>
      <c r="E37" s="19"/>
      <c r="F37" s="19"/>
    </row>
    <row r="38" spans="1:6" x14ac:dyDescent="0.2">
      <c r="A38" s="42" t="s">
        <v>135</v>
      </c>
      <c r="B38" s="36"/>
      <c r="C38" s="19"/>
      <c r="D38" s="19"/>
      <c r="E38" s="19"/>
      <c r="F38" s="19"/>
    </row>
    <row r="39" spans="1:6" x14ac:dyDescent="0.2">
      <c r="A39" s="42"/>
      <c r="B39" s="36"/>
      <c r="C39" s="19"/>
      <c r="D39" s="19"/>
      <c r="E39" s="19"/>
      <c r="F39" s="19"/>
    </row>
    <row r="40" spans="1:6" x14ac:dyDescent="0.2">
      <c r="A40" s="20"/>
      <c r="B40" s="19"/>
      <c r="C40" s="19"/>
      <c r="D40" s="19"/>
      <c r="E40" s="19"/>
      <c r="F40" s="19"/>
    </row>
    <row r="41" spans="1:6" x14ac:dyDescent="0.2">
      <c r="A41" s="28" t="s">
        <v>97</v>
      </c>
      <c r="B41" s="59" t="s">
        <v>129</v>
      </c>
      <c r="C41" s="19"/>
      <c r="D41" s="19"/>
      <c r="E41" s="19"/>
      <c r="F41" s="19"/>
    </row>
    <row r="42" spans="1:6" ht="15" x14ac:dyDescent="0.25">
      <c r="A42" s="46" t="s">
        <v>136</v>
      </c>
      <c r="B42" s="24"/>
      <c r="C42" s="24"/>
      <c r="D42" s="24"/>
      <c r="E42" s="24"/>
      <c r="F42" s="24"/>
    </row>
    <row r="43" spans="1:6" x14ac:dyDescent="0.2">
      <c r="A43" s="46"/>
    </row>
    <row r="44" spans="1:6" x14ac:dyDescent="0.2">
      <c r="A44" s="46"/>
    </row>
  </sheetData>
  <phoneticPr fontId="26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1"/>
  <sheetViews>
    <sheetView tabSelected="1" zoomScaleNormal="100" workbookViewId="0">
      <pane xSplit="1" ySplit="5" topLeftCell="B6" activePane="bottomRight" state="frozen"/>
      <selection activeCell="A2" sqref="A2"/>
      <selection pane="topRight" activeCell="A2" sqref="A2"/>
      <selection pane="bottomLeft" activeCell="A2" sqref="A2"/>
      <selection pane="bottomRight" activeCell="B36" sqref="B36"/>
    </sheetView>
  </sheetViews>
  <sheetFormatPr defaultColWidth="11.42578125" defaultRowHeight="12.75" x14ac:dyDescent="0.2"/>
  <cols>
    <col min="1" max="1" width="51" style="5" bestFit="1" customWidth="1"/>
    <col min="2" max="12" width="14.28515625" style="5" customWidth="1"/>
    <col min="13" max="13" width="14.28515625" style="12" customWidth="1"/>
    <col min="14" max="22" width="15" style="5" customWidth="1"/>
    <col min="23" max="31" width="15" style="5" bestFit="1" customWidth="1"/>
    <col min="32" max="33" width="13.85546875" style="5" customWidth="1"/>
    <col min="34" max="34" width="13.42578125" style="5" bestFit="1" customWidth="1"/>
    <col min="35" max="46" width="13.42578125" style="5" customWidth="1"/>
    <col min="47" max="16384" width="11.42578125" style="5"/>
  </cols>
  <sheetData>
    <row r="1" spans="1:46" x14ac:dyDescent="0.2">
      <c r="A1" s="5" t="s">
        <v>150</v>
      </c>
    </row>
    <row r="2" spans="1:46" x14ac:dyDescent="0.2">
      <c r="A2" s="5" t="s">
        <v>7</v>
      </c>
      <c r="M2" s="5"/>
    </row>
    <row r="3" spans="1:46" x14ac:dyDescent="0.2">
      <c r="A3" s="5" t="str">
        <f>'PL by Month'!A3</f>
        <v>For Management Purposes Only</v>
      </c>
      <c r="M3" s="5"/>
    </row>
    <row r="4" spans="1:46" ht="15" x14ac:dyDescent="0.25">
      <c r="A4" s="15" t="s">
        <v>140</v>
      </c>
      <c r="AI4" s="89" t="s">
        <v>9</v>
      </c>
      <c r="AJ4" s="89" t="s">
        <v>9</v>
      </c>
      <c r="AK4" s="89" t="s">
        <v>9</v>
      </c>
      <c r="AL4" s="89" t="s">
        <v>9</v>
      </c>
      <c r="AM4" s="89" t="s">
        <v>9</v>
      </c>
      <c r="AN4" s="89" t="s">
        <v>9</v>
      </c>
      <c r="AO4" s="89" t="s">
        <v>9</v>
      </c>
      <c r="AP4" s="89" t="s">
        <v>9</v>
      </c>
      <c r="AQ4" s="89" t="s">
        <v>9</v>
      </c>
      <c r="AR4" s="89" t="s">
        <v>9</v>
      </c>
      <c r="AS4" s="89" t="s">
        <v>9</v>
      </c>
      <c r="AT4" s="89" t="s">
        <v>9</v>
      </c>
    </row>
    <row r="5" spans="1:46" ht="15" x14ac:dyDescent="0.25">
      <c r="A5" s="37"/>
      <c r="B5" s="88">
        <f>'PL by Month'!B5</f>
        <v>42005</v>
      </c>
      <c r="C5" s="88">
        <f>'PL by Month'!C5</f>
        <v>42036</v>
      </c>
      <c r="D5" s="88">
        <f>'PL by Month'!D5</f>
        <v>42064</v>
      </c>
      <c r="E5" s="88">
        <f>'PL by Month'!E5</f>
        <v>42095</v>
      </c>
      <c r="F5" s="88">
        <f>'PL by Month'!F5</f>
        <v>42125</v>
      </c>
      <c r="G5" s="88">
        <f>'PL by Month'!G5</f>
        <v>42156</v>
      </c>
      <c r="H5" s="88">
        <f>'PL by Month'!H5</f>
        <v>42186</v>
      </c>
      <c r="I5" s="88">
        <f>'PL by Month'!I5</f>
        <v>42217</v>
      </c>
      <c r="J5" s="88">
        <f>'PL by Month'!J5</f>
        <v>42248</v>
      </c>
      <c r="K5" s="88">
        <f>'PL by Month'!K5</f>
        <v>42278</v>
      </c>
      <c r="L5" s="88">
        <f>'PL by Month'!L5</f>
        <v>42309</v>
      </c>
      <c r="M5" s="88">
        <f>'PL by Month'!M5</f>
        <v>42339</v>
      </c>
      <c r="N5" s="88">
        <f>'PL by Month'!N5</f>
        <v>42370</v>
      </c>
      <c r="O5" s="88">
        <f>'PL by Month'!O5</f>
        <v>42401</v>
      </c>
      <c r="P5" s="88">
        <f>'PL by Month'!P5</f>
        <v>42430</v>
      </c>
      <c r="Q5" s="88">
        <f>'PL by Month'!Q5</f>
        <v>42461</v>
      </c>
      <c r="R5" s="88">
        <f>'PL by Month'!R5</f>
        <v>42491</v>
      </c>
      <c r="S5" s="88">
        <f>'PL by Month'!S5</f>
        <v>42522</v>
      </c>
      <c r="T5" s="88">
        <f>'PL by Month'!T5</f>
        <v>42552</v>
      </c>
      <c r="U5" s="88">
        <f>'PL by Month'!U5</f>
        <v>42583</v>
      </c>
      <c r="V5" s="88">
        <f>'PL by Month'!V5</f>
        <v>42614</v>
      </c>
      <c r="W5" s="88">
        <f>'PL by Month'!W5</f>
        <v>42644</v>
      </c>
      <c r="X5" s="88">
        <f>'PL by Month'!X5</f>
        <v>42675</v>
      </c>
      <c r="Y5" s="88">
        <f>'PL by Month'!Y5</f>
        <v>42705</v>
      </c>
      <c r="Z5" s="88">
        <f>'PL by Month'!Z5</f>
        <v>42736</v>
      </c>
      <c r="AA5" s="88">
        <f>'PL by Month'!AA5</f>
        <v>42767</v>
      </c>
      <c r="AB5" s="88">
        <f>'PL by Month'!AB5</f>
        <v>42795</v>
      </c>
      <c r="AC5" s="88">
        <f>'PL by Month'!AC5</f>
        <v>42826</v>
      </c>
      <c r="AD5" s="88">
        <f>'PL by Month'!AD5</f>
        <v>42856</v>
      </c>
      <c r="AE5" s="88">
        <f>'PL by Month'!AE5</f>
        <v>42887</v>
      </c>
      <c r="AF5" s="88">
        <f>'PL by Month'!AF5</f>
        <v>42917</v>
      </c>
      <c r="AG5" s="88">
        <f>'PL by Month'!AG5</f>
        <v>42948</v>
      </c>
      <c r="AH5" s="88">
        <f>'PL by Month'!AH5</f>
        <v>42979</v>
      </c>
      <c r="AI5" s="88">
        <f>'PL by Month'!AI5</f>
        <v>43009</v>
      </c>
      <c r="AJ5" s="88">
        <f>'PL by Month'!AJ5</f>
        <v>43040</v>
      </c>
      <c r="AK5" s="88">
        <f>'PL by Month'!AK5</f>
        <v>43070</v>
      </c>
      <c r="AL5" s="88">
        <f>'PL by Month'!AL5</f>
        <v>43101</v>
      </c>
      <c r="AM5" s="88">
        <f>'PL by Month'!AM5</f>
        <v>43132</v>
      </c>
      <c r="AN5" s="88">
        <f>'PL by Month'!AN5</f>
        <v>43160</v>
      </c>
      <c r="AO5" s="88">
        <f>'PL by Month'!AO5</f>
        <v>43191</v>
      </c>
      <c r="AP5" s="88">
        <f>'PL by Month'!AP5</f>
        <v>43221</v>
      </c>
      <c r="AQ5" s="88">
        <f>'PL by Month'!AQ5</f>
        <v>43252</v>
      </c>
      <c r="AR5" s="88">
        <f>'PL by Month'!AR5</f>
        <v>43282</v>
      </c>
      <c r="AS5" s="88">
        <f>'PL by Month'!AS5</f>
        <v>43313</v>
      </c>
      <c r="AT5" s="88">
        <f>'PL by Month'!AT5</f>
        <v>43344</v>
      </c>
    </row>
    <row r="6" spans="1:46" x14ac:dyDescent="0.2">
      <c r="A6" s="90" t="s">
        <v>2</v>
      </c>
    </row>
    <row r="7" spans="1:46" x14ac:dyDescent="0.2">
      <c r="A7" s="91" t="s">
        <v>10</v>
      </c>
    </row>
    <row r="8" spans="1:46" x14ac:dyDescent="0.2">
      <c r="A8" s="92" t="s">
        <v>62</v>
      </c>
      <c r="B8" s="62">
        <v>40000</v>
      </c>
      <c r="C8" s="62">
        <f>CF!C39</f>
        <v>31210</v>
      </c>
      <c r="D8" s="62">
        <f>CF!D39</f>
        <v>20590</v>
      </c>
      <c r="E8" s="62">
        <f>CF!E39</f>
        <v>10240</v>
      </c>
      <c r="F8" s="62">
        <f>CF!F39</f>
        <v>14180</v>
      </c>
      <c r="G8" s="62">
        <f>CF!G39</f>
        <v>37790</v>
      </c>
      <c r="H8" s="62">
        <f>CF!H39</f>
        <v>42270</v>
      </c>
      <c r="I8" s="62">
        <f>CF!I39</f>
        <v>71480</v>
      </c>
      <c r="J8" s="62">
        <f>CF!J39</f>
        <v>58410</v>
      </c>
      <c r="K8" s="62">
        <f>CF!K39</f>
        <v>47420</v>
      </c>
      <c r="L8" s="62">
        <f>CF!L39</f>
        <v>80270</v>
      </c>
      <c r="M8" s="62">
        <f>CF!M39</f>
        <v>67570</v>
      </c>
      <c r="N8" s="62">
        <f>CF!N39</f>
        <v>68440</v>
      </c>
      <c r="O8" s="62">
        <f>CF!O39</f>
        <v>74440</v>
      </c>
      <c r="P8" s="62">
        <f>CF!P39</f>
        <v>66720</v>
      </c>
      <c r="Q8" s="62">
        <f>CF!Q39</f>
        <v>37070</v>
      </c>
      <c r="R8" s="62">
        <f>CF!R39</f>
        <v>66290</v>
      </c>
      <c r="S8" s="62">
        <f>CF!S39</f>
        <v>62080</v>
      </c>
      <c r="T8" s="62">
        <f>CF!T39</f>
        <v>17780</v>
      </c>
      <c r="U8" s="62">
        <f>CF!U39</f>
        <v>13080</v>
      </c>
      <c r="V8" s="62">
        <f>CF!V39</f>
        <v>25550</v>
      </c>
      <c r="W8" s="62">
        <f>CF!W39</f>
        <v>10590</v>
      </c>
      <c r="X8" s="62">
        <f>CF!X39</f>
        <v>9880</v>
      </c>
      <c r="Y8" s="62">
        <f>CF!Y39</f>
        <v>34770</v>
      </c>
      <c r="Z8" s="62">
        <f>CF!Z39</f>
        <v>28960</v>
      </c>
      <c r="AA8" s="62">
        <f>CF!AA39</f>
        <v>32410</v>
      </c>
      <c r="AB8" s="62">
        <f>CF!AB39</f>
        <v>35520</v>
      </c>
      <c r="AC8" s="62">
        <f>CF!AC39</f>
        <v>52070</v>
      </c>
      <c r="AD8" s="62">
        <f>CF!AD39</f>
        <v>48650</v>
      </c>
      <c r="AE8" s="62">
        <f>CF!AE39</f>
        <v>54160</v>
      </c>
      <c r="AF8" s="62">
        <f>CF!AF39</f>
        <v>50870</v>
      </c>
      <c r="AG8" s="62">
        <f>CF!AG39</f>
        <v>56280</v>
      </c>
      <c r="AH8" s="62">
        <f>CF!AH39</f>
        <v>35270</v>
      </c>
      <c r="AI8" s="62">
        <f>CF!AI39</f>
        <v>10121.601986249047</v>
      </c>
      <c r="AJ8" s="62">
        <f>CF!AJ39</f>
        <v>21398.137995694142</v>
      </c>
      <c r="AK8" s="62">
        <f>CF!AK39</f>
        <v>24900.592863140741</v>
      </c>
      <c r="AL8" s="62">
        <f>CF!AL39</f>
        <v>27317.285415252092</v>
      </c>
      <c r="AM8" s="62">
        <f>CF!AM39</f>
        <v>31723.187603498856</v>
      </c>
      <c r="AN8" s="62">
        <f>CF!AN39</f>
        <v>37955.274941020922</v>
      </c>
      <c r="AO8" s="62">
        <f>CF!AO39</f>
        <v>43749.908033443753</v>
      </c>
      <c r="AP8" s="62">
        <f>CF!AP39</f>
        <v>50006.714034956218</v>
      </c>
      <c r="AQ8" s="62">
        <f>CF!AQ39</f>
        <v>4249.1899479889107</v>
      </c>
      <c r="AR8" s="62">
        <f>CF!AR39</f>
        <v>10514.172074658625</v>
      </c>
      <c r="AS8" s="62">
        <f>CF!AS39</f>
        <v>18463.733172354852</v>
      </c>
      <c r="AT8" s="62">
        <f>CF!AT39</f>
        <v>28809.896081071602</v>
      </c>
    </row>
    <row r="9" spans="1:46" x14ac:dyDescent="0.2">
      <c r="A9" s="92" t="s">
        <v>63</v>
      </c>
      <c r="B9" s="62">
        <v>25000</v>
      </c>
      <c r="C9" s="62">
        <v>28000</v>
      </c>
      <c r="D9" s="62">
        <v>28500</v>
      </c>
      <c r="E9" s="62">
        <v>28000</v>
      </c>
      <c r="F9" s="62">
        <v>35000</v>
      </c>
      <c r="G9" s="62">
        <v>22500</v>
      </c>
      <c r="H9" s="62">
        <v>19500</v>
      </c>
      <c r="I9" s="62">
        <v>15000</v>
      </c>
      <c r="J9" s="62">
        <v>22000</v>
      </c>
      <c r="K9" s="62">
        <v>35000</v>
      </c>
      <c r="L9" s="62">
        <v>500</v>
      </c>
      <c r="M9" s="62">
        <v>13000</v>
      </c>
      <c r="N9" s="62">
        <v>18750</v>
      </c>
      <c r="O9" s="62">
        <v>12750</v>
      </c>
      <c r="P9" s="62">
        <v>18250</v>
      </c>
      <c r="Q9" s="62">
        <v>8750</v>
      </c>
      <c r="R9" s="62">
        <v>2250</v>
      </c>
      <c r="S9" s="62">
        <v>15500</v>
      </c>
      <c r="T9" s="62">
        <v>17500</v>
      </c>
      <c r="U9" s="62">
        <v>24750</v>
      </c>
      <c r="V9" s="62">
        <v>2250</v>
      </c>
      <c r="W9" s="62">
        <v>20500</v>
      </c>
      <c r="X9" s="62">
        <v>20000</v>
      </c>
      <c r="Y9" s="62">
        <v>3500</v>
      </c>
      <c r="Z9" s="62">
        <v>8500</v>
      </c>
      <c r="AA9" s="62">
        <v>18750</v>
      </c>
      <c r="AB9" s="62">
        <v>25000</v>
      </c>
      <c r="AC9" s="62">
        <v>15000</v>
      </c>
      <c r="AD9" s="62">
        <v>23500</v>
      </c>
      <c r="AE9" s="62">
        <v>20000</v>
      </c>
      <c r="AF9" s="62">
        <v>22250</v>
      </c>
      <c r="AG9" s="62">
        <v>6750</v>
      </c>
      <c r="AH9" s="62">
        <v>20750</v>
      </c>
      <c r="AI9" s="62">
        <f>ROUND(('PL by Month'!AH7+'PL by Month'!AI7)/60*BS!AI55,0)</f>
        <v>40283</v>
      </c>
      <c r="AJ9" s="62">
        <f>ROUND(('PL by Month'!AI7+'PL by Month'!AJ7)/60*BS!AJ55,0)</f>
        <v>40333</v>
      </c>
      <c r="AK9" s="62">
        <f>ROUND(('PL by Month'!AJ7+'PL by Month'!AK7)/60*BS!AK55,0)</f>
        <v>40517</v>
      </c>
      <c r="AL9" s="62">
        <f>ROUND(('PL by Month'!AK7+'PL by Month'!AL7)/60*BS!AL55,0)</f>
        <v>40196</v>
      </c>
      <c r="AM9" s="62">
        <f>ROUND(('PL by Month'!AL7+'PL by Month'!AM7)/60*BS!AM55,0)</f>
        <v>40425</v>
      </c>
      <c r="AN9" s="62">
        <f>ROUND(('PL by Month'!AM7+'PL by Month'!AN7)/60*BS!AN55,0)</f>
        <v>41617</v>
      </c>
      <c r="AO9" s="62">
        <f>ROUND(('PL by Month'!AN7+'PL by Month'!AO7)/60*BS!AO55,0)</f>
        <v>42029</v>
      </c>
      <c r="AP9" s="62">
        <f>ROUND(('PL by Month'!AO7+'PL by Month'!AP7)/60*BS!AP55,0)</f>
        <v>41754</v>
      </c>
      <c r="AQ9" s="62">
        <f>ROUND(('PL by Month'!AP7+'PL by Month'!AQ7)/60*BS!AQ55,0)</f>
        <v>41250</v>
      </c>
      <c r="AR9" s="62">
        <f>ROUND(('PL by Month'!AQ7+'PL by Month'!AR7)/60*BS!AR55,0)</f>
        <v>41342</v>
      </c>
      <c r="AS9" s="62">
        <f>ROUND(('PL by Month'!AR7+'PL by Month'!AS7)/60*BS!AS55,0)</f>
        <v>42579</v>
      </c>
      <c r="AT9" s="62">
        <f>ROUND(('PL by Month'!AS7+'PL by Month'!AT7)/60*BS!AT55,0)</f>
        <v>43863</v>
      </c>
    </row>
    <row r="10" spans="1:46" x14ac:dyDescent="0.2">
      <c r="A10" s="93" t="s">
        <v>79</v>
      </c>
      <c r="B10" s="62">
        <v>9000</v>
      </c>
      <c r="C10" s="62">
        <v>8000</v>
      </c>
      <c r="D10" s="62">
        <v>3000</v>
      </c>
      <c r="E10" s="62">
        <v>5000</v>
      </c>
      <c r="F10" s="62">
        <v>8000</v>
      </c>
      <c r="G10" s="62">
        <v>10000</v>
      </c>
      <c r="H10" s="62">
        <v>10000</v>
      </c>
      <c r="I10" s="62">
        <v>4000</v>
      </c>
      <c r="J10" s="62">
        <v>3000</v>
      </c>
      <c r="K10" s="62">
        <v>4000</v>
      </c>
      <c r="L10" s="62">
        <v>6000</v>
      </c>
      <c r="M10" s="62">
        <v>8000</v>
      </c>
      <c r="N10" s="62">
        <v>6000</v>
      </c>
      <c r="O10" s="62">
        <v>6000</v>
      </c>
      <c r="P10" s="62">
        <v>7000</v>
      </c>
      <c r="Q10" s="62">
        <v>8000</v>
      </c>
      <c r="R10" s="62">
        <v>1000</v>
      </c>
      <c r="S10" s="62">
        <v>5000</v>
      </c>
      <c r="T10" s="62">
        <v>10000</v>
      </c>
      <c r="U10" s="62">
        <v>6000</v>
      </c>
      <c r="V10" s="62">
        <v>9000</v>
      </c>
      <c r="W10" s="62">
        <v>5000</v>
      </c>
      <c r="X10" s="62">
        <v>9000</v>
      </c>
      <c r="Y10" s="62">
        <v>1000</v>
      </c>
      <c r="Z10" s="62">
        <v>10000</v>
      </c>
      <c r="AA10" s="62">
        <v>5000</v>
      </c>
      <c r="AB10" s="62">
        <v>2000</v>
      </c>
      <c r="AC10" s="62">
        <v>3000</v>
      </c>
      <c r="AD10" s="62">
        <v>5000</v>
      </c>
      <c r="AE10" s="62">
        <v>4000</v>
      </c>
      <c r="AF10" s="62">
        <v>3000</v>
      </c>
      <c r="AG10" s="62">
        <v>1000</v>
      </c>
      <c r="AH10" s="62">
        <v>1000</v>
      </c>
      <c r="AI10" s="62">
        <f>AH10-CF!AI15</f>
        <v>1000</v>
      </c>
      <c r="AJ10" s="62">
        <f>AI10-CF!AJ15</f>
        <v>1000</v>
      </c>
      <c r="AK10" s="62">
        <f>AJ10-CF!AK15</f>
        <v>1000</v>
      </c>
      <c r="AL10" s="62">
        <f>AK10-CF!AL15</f>
        <v>1000</v>
      </c>
      <c r="AM10" s="62">
        <f>AL10-CF!AM15</f>
        <v>1000</v>
      </c>
      <c r="AN10" s="62">
        <f>AM10-CF!AN15</f>
        <v>1000</v>
      </c>
      <c r="AO10" s="62">
        <f>AN10-CF!AO15</f>
        <v>1000</v>
      </c>
      <c r="AP10" s="62">
        <f>AO10-CF!AP15</f>
        <v>1000</v>
      </c>
      <c r="AQ10" s="62">
        <f>AP10-CF!AQ15</f>
        <v>1000</v>
      </c>
      <c r="AR10" s="62">
        <f>AQ10-CF!AR15</f>
        <v>1000</v>
      </c>
      <c r="AS10" s="62">
        <f>AR10-CF!AS15</f>
        <v>1000</v>
      </c>
      <c r="AT10" s="62">
        <f>AS10-CF!AT15</f>
        <v>1000</v>
      </c>
    </row>
    <row r="11" spans="1:46" s="6" customFormat="1" x14ac:dyDescent="0.2">
      <c r="A11" s="9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</row>
    <row r="12" spans="1:46" x14ac:dyDescent="0.2">
      <c r="A12" s="91" t="s">
        <v>11</v>
      </c>
      <c r="B12" s="62">
        <f t="shared" ref="B12:AH12" si="0">SUM(B8:B10)</f>
        <v>74000</v>
      </c>
      <c r="C12" s="62">
        <f t="shared" si="0"/>
        <v>67210</v>
      </c>
      <c r="D12" s="62">
        <f t="shared" si="0"/>
        <v>52090</v>
      </c>
      <c r="E12" s="62">
        <f t="shared" si="0"/>
        <v>43240</v>
      </c>
      <c r="F12" s="62">
        <f t="shared" si="0"/>
        <v>57180</v>
      </c>
      <c r="G12" s="62">
        <f t="shared" si="0"/>
        <v>70290</v>
      </c>
      <c r="H12" s="62">
        <f t="shared" si="0"/>
        <v>71770</v>
      </c>
      <c r="I12" s="62">
        <f t="shared" si="0"/>
        <v>90480</v>
      </c>
      <c r="J12" s="62">
        <f t="shared" si="0"/>
        <v>83410</v>
      </c>
      <c r="K12" s="62">
        <f t="shared" si="0"/>
        <v>86420</v>
      </c>
      <c r="L12" s="62">
        <f t="shared" si="0"/>
        <v>86770</v>
      </c>
      <c r="M12" s="62">
        <f t="shared" si="0"/>
        <v>88570</v>
      </c>
      <c r="N12" s="62">
        <f t="shared" si="0"/>
        <v>93190</v>
      </c>
      <c r="O12" s="62">
        <f t="shared" si="0"/>
        <v>93190</v>
      </c>
      <c r="P12" s="62">
        <f t="shared" si="0"/>
        <v>91970</v>
      </c>
      <c r="Q12" s="62">
        <f t="shared" si="0"/>
        <v>53820</v>
      </c>
      <c r="R12" s="62">
        <f t="shared" si="0"/>
        <v>69540</v>
      </c>
      <c r="S12" s="62">
        <f t="shared" si="0"/>
        <v>82580</v>
      </c>
      <c r="T12" s="62">
        <f t="shared" si="0"/>
        <v>45280</v>
      </c>
      <c r="U12" s="62">
        <f t="shared" si="0"/>
        <v>43830</v>
      </c>
      <c r="V12" s="62">
        <f t="shared" si="0"/>
        <v>36800</v>
      </c>
      <c r="W12" s="62">
        <f t="shared" si="0"/>
        <v>36090</v>
      </c>
      <c r="X12" s="62">
        <f t="shared" si="0"/>
        <v>38880</v>
      </c>
      <c r="Y12" s="62">
        <f t="shared" si="0"/>
        <v>39270</v>
      </c>
      <c r="Z12" s="62">
        <f t="shared" si="0"/>
        <v>47460</v>
      </c>
      <c r="AA12" s="62">
        <f t="shared" si="0"/>
        <v>56160</v>
      </c>
      <c r="AB12" s="62">
        <f t="shared" si="0"/>
        <v>62520</v>
      </c>
      <c r="AC12" s="62">
        <f t="shared" si="0"/>
        <v>70070</v>
      </c>
      <c r="AD12" s="62">
        <f t="shared" si="0"/>
        <v>77150</v>
      </c>
      <c r="AE12" s="62">
        <f t="shared" si="0"/>
        <v>78160</v>
      </c>
      <c r="AF12" s="62">
        <f t="shared" si="0"/>
        <v>76120</v>
      </c>
      <c r="AG12" s="62">
        <f t="shared" si="0"/>
        <v>64030</v>
      </c>
      <c r="AH12" s="62">
        <f t="shared" si="0"/>
        <v>57020</v>
      </c>
      <c r="AI12" s="62">
        <f>SUM(AI8:AI10)</f>
        <v>51404.60198624905</v>
      </c>
      <c r="AJ12" s="62">
        <f>SUM(AJ8:AJ10)</f>
        <v>62731.137995694138</v>
      </c>
      <c r="AK12" s="62">
        <f t="shared" ref="AK12:AT12" si="1">SUM(AK8:AK10)</f>
        <v>66417.592863140744</v>
      </c>
      <c r="AL12" s="62">
        <f t="shared" si="1"/>
        <v>68513.285415252089</v>
      </c>
      <c r="AM12" s="62">
        <f t="shared" si="1"/>
        <v>73148.187603498853</v>
      </c>
      <c r="AN12" s="62">
        <f t="shared" si="1"/>
        <v>80572.274941020922</v>
      </c>
      <c r="AO12" s="62">
        <f t="shared" si="1"/>
        <v>86778.90803344376</v>
      </c>
      <c r="AP12" s="62">
        <f t="shared" si="1"/>
        <v>92760.714034956211</v>
      </c>
      <c r="AQ12" s="62">
        <f t="shared" si="1"/>
        <v>46499.189947988911</v>
      </c>
      <c r="AR12" s="62">
        <f t="shared" si="1"/>
        <v>52856.172074658622</v>
      </c>
      <c r="AS12" s="62">
        <f t="shared" si="1"/>
        <v>62042.733172354856</v>
      </c>
      <c r="AT12" s="62">
        <f t="shared" si="1"/>
        <v>73672.896081071609</v>
      </c>
    </row>
    <row r="13" spans="1:46" x14ac:dyDescent="0.2">
      <c r="A13" s="9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46" x14ac:dyDescent="0.2">
      <c r="A14" s="91" t="s">
        <v>12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</row>
    <row r="15" spans="1:46" x14ac:dyDescent="0.2">
      <c r="A15" s="94" t="s">
        <v>145</v>
      </c>
      <c r="B15" s="62">
        <v>195000</v>
      </c>
      <c r="C15" s="62">
        <v>195000</v>
      </c>
      <c r="D15" s="62">
        <v>195000</v>
      </c>
      <c r="E15" s="62">
        <v>195000</v>
      </c>
      <c r="F15" s="62">
        <v>195000</v>
      </c>
      <c r="G15" s="62">
        <v>195000</v>
      </c>
      <c r="H15" s="62">
        <v>195000</v>
      </c>
      <c r="I15" s="62">
        <v>195000</v>
      </c>
      <c r="J15" s="62">
        <v>195000</v>
      </c>
      <c r="K15" s="62">
        <v>195000</v>
      </c>
      <c r="L15" s="62">
        <v>195000</v>
      </c>
      <c r="M15" s="62">
        <v>195000</v>
      </c>
      <c r="N15" s="62">
        <v>195000</v>
      </c>
      <c r="O15" s="62">
        <v>195000</v>
      </c>
      <c r="P15" s="62">
        <v>195000</v>
      </c>
      <c r="Q15" s="62">
        <v>195000</v>
      </c>
      <c r="R15" s="62">
        <v>195000</v>
      </c>
      <c r="S15" s="62">
        <v>195000</v>
      </c>
      <c r="T15" s="62">
        <v>275000</v>
      </c>
      <c r="U15" s="62">
        <v>275000</v>
      </c>
      <c r="V15" s="62">
        <v>275000</v>
      </c>
      <c r="W15" s="62">
        <v>275000</v>
      </c>
      <c r="X15" s="62">
        <v>275000</v>
      </c>
      <c r="Y15" s="62">
        <v>275000</v>
      </c>
      <c r="Z15" s="62">
        <v>275000</v>
      </c>
      <c r="AA15" s="62">
        <v>275000</v>
      </c>
      <c r="AB15" s="62">
        <v>275000</v>
      </c>
      <c r="AC15" s="62">
        <v>275000</v>
      </c>
      <c r="AD15" s="62">
        <v>275000</v>
      </c>
      <c r="AE15" s="62">
        <v>275000</v>
      </c>
      <c r="AF15" s="62">
        <v>275000</v>
      </c>
      <c r="AG15" s="62">
        <v>275000</v>
      </c>
      <c r="AH15" s="62">
        <v>275000</v>
      </c>
      <c r="AI15" s="62">
        <f>AH15-CF!AI24</f>
        <v>275000</v>
      </c>
      <c r="AJ15" s="62">
        <f>AI15-CF!AJ24</f>
        <v>275000</v>
      </c>
      <c r="AK15" s="62">
        <f>AJ15-CF!AK24</f>
        <v>275000</v>
      </c>
      <c r="AL15" s="62">
        <f>AK15-CF!AL24</f>
        <v>275000</v>
      </c>
      <c r="AM15" s="62">
        <f>AL15-CF!AM24</f>
        <v>275000</v>
      </c>
      <c r="AN15" s="62">
        <f>AM15-CF!AN24</f>
        <v>275000</v>
      </c>
      <c r="AO15" s="62">
        <f>AN15-CF!AO24</f>
        <v>275000</v>
      </c>
      <c r="AP15" s="62">
        <f>AO15-CF!AP24</f>
        <v>275000</v>
      </c>
      <c r="AQ15" s="62">
        <f>AP15-CF!AQ24</f>
        <v>275000</v>
      </c>
      <c r="AR15" s="62">
        <f>AQ15-CF!AR24</f>
        <v>275000</v>
      </c>
      <c r="AS15" s="62">
        <f>AR15-CF!AS24</f>
        <v>275000</v>
      </c>
      <c r="AT15" s="62">
        <f>AS15-CF!AT24</f>
        <v>275000</v>
      </c>
    </row>
    <row r="16" spans="1:46" x14ac:dyDescent="0.2">
      <c r="A16" s="94" t="s">
        <v>146</v>
      </c>
      <c r="B16" s="62">
        <f>'PL by Month'!B32</f>
        <v>-3250</v>
      </c>
      <c r="C16" s="62">
        <f>B16+'PL by Month'!C32</f>
        <v>-6500</v>
      </c>
      <c r="D16" s="62">
        <f>C16+'PL by Month'!D32</f>
        <v>-9750</v>
      </c>
      <c r="E16" s="62">
        <f>D16+'PL by Month'!E32</f>
        <v>-13000</v>
      </c>
      <c r="F16" s="62">
        <f>E16+'PL by Month'!F32</f>
        <v>-16250</v>
      </c>
      <c r="G16" s="62">
        <f>F16+'PL by Month'!G32</f>
        <v>-19500</v>
      </c>
      <c r="H16" s="62">
        <f>G16+'PL by Month'!H32</f>
        <v>-22750</v>
      </c>
      <c r="I16" s="62">
        <f>H16+'PL by Month'!I32</f>
        <v>-26000</v>
      </c>
      <c r="J16" s="62">
        <f>I16+'PL by Month'!J32</f>
        <v>-29250</v>
      </c>
      <c r="K16" s="62">
        <f>J16+'PL by Month'!K32</f>
        <v>-32500</v>
      </c>
      <c r="L16" s="62">
        <f>K16+'PL by Month'!L32</f>
        <v>-35750</v>
      </c>
      <c r="M16" s="62">
        <f>L16+'PL by Month'!M32</f>
        <v>-39000</v>
      </c>
      <c r="N16" s="62">
        <f>M16+'PL by Month'!N32</f>
        <v>-42250</v>
      </c>
      <c r="O16" s="62">
        <f>N16+'PL by Month'!O32</f>
        <v>-45500</v>
      </c>
      <c r="P16" s="62">
        <f>O16+'PL by Month'!P32</f>
        <v>-48750</v>
      </c>
      <c r="Q16" s="62">
        <f>P16+'PL by Month'!Q32</f>
        <v>-52000</v>
      </c>
      <c r="R16" s="62">
        <f>Q16+'PL by Month'!R32</f>
        <v>-55250</v>
      </c>
      <c r="S16" s="62">
        <f>R16+'PL by Month'!S32</f>
        <v>-58500</v>
      </c>
      <c r="T16" s="62">
        <f>S16+'PL by Month'!T32</f>
        <v>-63083.333333333336</v>
      </c>
      <c r="U16" s="62">
        <f>T16+'PL by Month'!U32</f>
        <v>-67666.666666666672</v>
      </c>
      <c r="V16" s="62">
        <f>U16+'PL by Month'!V32</f>
        <v>-72250</v>
      </c>
      <c r="W16" s="62">
        <f>V16+'PL by Month'!W32</f>
        <v>-76833.333333333328</v>
      </c>
      <c r="X16" s="62">
        <f>W16+'PL by Month'!X32</f>
        <v>-81416.666666666657</v>
      </c>
      <c r="Y16" s="62">
        <f>X16+'PL by Month'!Y32</f>
        <v>-85999.999999999985</v>
      </c>
      <c r="Z16" s="62">
        <f>Y16+'PL by Month'!Z32</f>
        <v>-90583.333333333314</v>
      </c>
      <c r="AA16" s="62">
        <f>Z16+'PL by Month'!AA32</f>
        <v>-95166.666666666642</v>
      </c>
      <c r="AB16" s="62">
        <f>AA16+'PL by Month'!AB32</f>
        <v>-99749.999999999971</v>
      </c>
      <c r="AC16" s="62">
        <f>AB16+'PL by Month'!AC32</f>
        <v>-104333.3333333333</v>
      </c>
      <c r="AD16" s="62">
        <f>AC16+'PL by Month'!AD32</f>
        <v>-108916.66666666663</v>
      </c>
      <c r="AE16" s="62">
        <f>AD16+'PL by Month'!AE32</f>
        <v>-113499.99999999996</v>
      </c>
      <c r="AF16" s="62">
        <f>AE16+'PL by Month'!AF32</f>
        <v>-118083.33333333328</v>
      </c>
      <c r="AG16" s="62">
        <f>AF16+'PL by Month'!AG32</f>
        <v>-122666.66666666661</v>
      </c>
      <c r="AH16" s="62">
        <f>AG16+'PL by Month'!AH32</f>
        <v>-127249.99999999994</v>
      </c>
      <c r="AI16" s="62">
        <f>AH16+'PL by Month'!AI32</f>
        <v>-131833.33333333328</v>
      </c>
      <c r="AJ16" s="62">
        <f>AI16+'PL by Month'!AJ32</f>
        <v>-136416.66666666663</v>
      </c>
      <c r="AK16" s="62">
        <f>AJ16+'PL by Month'!AK32</f>
        <v>-140999.99999999997</v>
      </c>
      <c r="AL16" s="62">
        <f>AK16+'PL by Month'!AL32</f>
        <v>-145583.33333333331</v>
      </c>
      <c r="AM16" s="62">
        <f>AL16+'PL by Month'!AM32</f>
        <v>-150166.66666666666</v>
      </c>
      <c r="AN16" s="62">
        <f>AM16+'PL by Month'!AN32</f>
        <v>-154750</v>
      </c>
      <c r="AO16" s="62">
        <f>AN16+'PL by Month'!AO32</f>
        <v>-159333.33333333334</v>
      </c>
      <c r="AP16" s="62">
        <f>AO16+'PL by Month'!AP32</f>
        <v>-163916.66666666669</v>
      </c>
      <c r="AQ16" s="62">
        <f>AP16+'PL by Month'!AQ32</f>
        <v>-168500.00000000003</v>
      </c>
      <c r="AR16" s="62">
        <f>AQ16+'PL by Month'!AR32</f>
        <v>-173083.33333333337</v>
      </c>
      <c r="AS16" s="62">
        <f>AR16+'PL by Month'!AS32</f>
        <v>-177666.66666666672</v>
      </c>
      <c r="AT16" s="62">
        <f>AS16+'PL by Month'!AT32</f>
        <v>-182250.00000000006</v>
      </c>
    </row>
    <row r="17" spans="1:46" s="6" customFormat="1" x14ac:dyDescent="0.2">
      <c r="A17" s="94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</row>
    <row r="18" spans="1:46" x14ac:dyDescent="0.2">
      <c r="A18" s="91" t="s">
        <v>13</v>
      </c>
      <c r="B18" s="62">
        <f t="shared" ref="B18:AH18" si="2">SUM(B15:B16)</f>
        <v>191750</v>
      </c>
      <c r="C18" s="62">
        <f t="shared" si="2"/>
        <v>188500</v>
      </c>
      <c r="D18" s="62">
        <f t="shared" si="2"/>
        <v>185250</v>
      </c>
      <c r="E18" s="62">
        <f t="shared" si="2"/>
        <v>182000</v>
      </c>
      <c r="F18" s="62">
        <f t="shared" si="2"/>
        <v>178750</v>
      </c>
      <c r="G18" s="62">
        <f t="shared" si="2"/>
        <v>175500</v>
      </c>
      <c r="H18" s="62">
        <f t="shared" si="2"/>
        <v>172250</v>
      </c>
      <c r="I18" s="62">
        <f t="shared" si="2"/>
        <v>169000</v>
      </c>
      <c r="J18" s="62">
        <f t="shared" si="2"/>
        <v>165750</v>
      </c>
      <c r="K18" s="62">
        <f t="shared" si="2"/>
        <v>162500</v>
      </c>
      <c r="L18" s="62">
        <f t="shared" si="2"/>
        <v>159250</v>
      </c>
      <c r="M18" s="62">
        <f t="shared" si="2"/>
        <v>156000</v>
      </c>
      <c r="N18" s="62">
        <f t="shared" si="2"/>
        <v>152750</v>
      </c>
      <c r="O18" s="62">
        <f t="shared" si="2"/>
        <v>149500</v>
      </c>
      <c r="P18" s="62">
        <f t="shared" si="2"/>
        <v>146250</v>
      </c>
      <c r="Q18" s="62">
        <f t="shared" si="2"/>
        <v>143000</v>
      </c>
      <c r="R18" s="62">
        <f t="shared" si="2"/>
        <v>139750</v>
      </c>
      <c r="S18" s="62">
        <f t="shared" si="2"/>
        <v>136500</v>
      </c>
      <c r="T18" s="62">
        <f t="shared" si="2"/>
        <v>211916.66666666666</v>
      </c>
      <c r="U18" s="62">
        <f t="shared" si="2"/>
        <v>207333.33333333331</v>
      </c>
      <c r="V18" s="62">
        <f t="shared" si="2"/>
        <v>202750</v>
      </c>
      <c r="W18" s="62">
        <f t="shared" si="2"/>
        <v>198166.66666666669</v>
      </c>
      <c r="X18" s="62">
        <f t="shared" si="2"/>
        <v>193583.33333333334</v>
      </c>
      <c r="Y18" s="62">
        <f t="shared" si="2"/>
        <v>189000</v>
      </c>
      <c r="Z18" s="62">
        <f t="shared" si="2"/>
        <v>184416.66666666669</v>
      </c>
      <c r="AA18" s="62">
        <f t="shared" si="2"/>
        <v>179833.33333333337</v>
      </c>
      <c r="AB18" s="62">
        <f t="shared" si="2"/>
        <v>175250.00000000003</v>
      </c>
      <c r="AC18" s="62">
        <f t="shared" si="2"/>
        <v>170666.66666666669</v>
      </c>
      <c r="AD18" s="62">
        <f t="shared" si="2"/>
        <v>166083.33333333337</v>
      </c>
      <c r="AE18" s="62">
        <f t="shared" si="2"/>
        <v>161500.00000000006</v>
      </c>
      <c r="AF18" s="62">
        <f t="shared" si="2"/>
        <v>156916.66666666672</v>
      </c>
      <c r="AG18" s="62">
        <f t="shared" si="2"/>
        <v>152333.33333333337</v>
      </c>
      <c r="AH18" s="62">
        <f t="shared" si="2"/>
        <v>147750.00000000006</v>
      </c>
      <c r="AI18" s="62">
        <f>SUM(AI15:AI16)</f>
        <v>143166.66666666672</v>
      </c>
      <c r="AJ18" s="62">
        <f>SUM(AJ15:AJ16)</f>
        <v>138583.33333333337</v>
      </c>
      <c r="AK18" s="62">
        <f t="shared" ref="AK18:AT18" si="3">SUM(AK15:AK16)</f>
        <v>134000.00000000003</v>
      </c>
      <c r="AL18" s="62">
        <f t="shared" si="3"/>
        <v>129416.66666666669</v>
      </c>
      <c r="AM18" s="62">
        <f t="shared" si="3"/>
        <v>124833.33333333334</v>
      </c>
      <c r="AN18" s="62">
        <f t="shared" si="3"/>
        <v>120250</v>
      </c>
      <c r="AO18" s="62">
        <f t="shared" si="3"/>
        <v>115666.66666666666</v>
      </c>
      <c r="AP18" s="62">
        <f t="shared" si="3"/>
        <v>111083.33333333331</v>
      </c>
      <c r="AQ18" s="62">
        <f t="shared" si="3"/>
        <v>106499.99999999997</v>
      </c>
      <c r="AR18" s="62">
        <f t="shared" si="3"/>
        <v>101916.66666666663</v>
      </c>
      <c r="AS18" s="62">
        <f t="shared" si="3"/>
        <v>97333.333333333285</v>
      </c>
      <c r="AT18" s="62">
        <f t="shared" si="3"/>
        <v>92749.999999999942</v>
      </c>
    </row>
    <row r="19" spans="1:46" x14ac:dyDescent="0.2">
      <c r="A19" s="91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</row>
    <row r="20" spans="1:46" x14ac:dyDescent="0.2">
      <c r="A20" s="91" t="s">
        <v>3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</row>
    <row r="21" spans="1:46" x14ac:dyDescent="0.2">
      <c r="A21" s="95" t="s">
        <v>3</v>
      </c>
      <c r="B21" s="62">
        <v>10000</v>
      </c>
      <c r="C21" s="62">
        <v>9000</v>
      </c>
      <c r="D21" s="62">
        <v>10500</v>
      </c>
      <c r="E21" s="62">
        <v>8750</v>
      </c>
      <c r="F21" s="62">
        <v>6250</v>
      </c>
      <c r="G21" s="62">
        <v>5500</v>
      </c>
      <c r="H21" s="62">
        <v>6250</v>
      </c>
      <c r="I21" s="62">
        <v>7750</v>
      </c>
      <c r="J21" s="62">
        <v>8500</v>
      </c>
      <c r="K21" s="62">
        <v>10750</v>
      </c>
      <c r="L21" s="62">
        <v>8500</v>
      </c>
      <c r="M21" s="62">
        <v>7000</v>
      </c>
      <c r="N21" s="62">
        <v>8500</v>
      </c>
      <c r="O21" s="62">
        <v>10500</v>
      </c>
      <c r="P21" s="62">
        <v>10000</v>
      </c>
      <c r="Q21" s="62">
        <v>7750</v>
      </c>
      <c r="R21" s="62">
        <v>9000</v>
      </c>
      <c r="S21" s="62">
        <v>10750</v>
      </c>
      <c r="T21" s="62">
        <v>10750</v>
      </c>
      <c r="U21" s="62">
        <v>9250</v>
      </c>
      <c r="V21" s="62">
        <v>10000</v>
      </c>
      <c r="W21" s="62">
        <v>9250</v>
      </c>
      <c r="X21" s="62">
        <v>6750</v>
      </c>
      <c r="Y21" s="62">
        <v>9250</v>
      </c>
      <c r="Z21" s="62">
        <v>10250</v>
      </c>
      <c r="AA21" s="62">
        <v>12250</v>
      </c>
      <c r="AB21" s="62">
        <v>14250</v>
      </c>
      <c r="AC21" s="62">
        <v>16250</v>
      </c>
      <c r="AD21" s="62">
        <v>16750</v>
      </c>
      <c r="AE21" s="62">
        <v>18500</v>
      </c>
      <c r="AF21" s="62">
        <v>16250</v>
      </c>
      <c r="AG21" s="62">
        <v>16500</v>
      </c>
      <c r="AH21" s="62">
        <v>18750</v>
      </c>
      <c r="AI21" s="62">
        <f>AH21-CF!AI16</f>
        <v>18750</v>
      </c>
      <c r="AJ21" s="62">
        <f>AI21-CF!AJ16</f>
        <v>18750</v>
      </c>
      <c r="AK21" s="62">
        <f>AJ21-CF!AK16</f>
        <v>18750</v>
      </c>
      <c r="AL21" s="62">
        <f>AK21-CF!AL16</f>
        <v>18750</v>
      </c>
      <c r="AM21" s="62">
        <f>AL21-CF!AM16</f>
        <v>18750</v>
      </c>
      <c r="AN21" s="62">
        <f>AM21-CF!AN16</f>
        <v>18750</v>
      </c>
      <c r="AO21" s="62">
        <f>AN21-CF!AO16</f>
        <v>18750</v>
      </c>
      <c r="AP21" s="62">
        <f>AO21-CF!AP16</f>
        <v>18750</v>
      </c>
      <c r="AQ21" s="62">
        <f>AP21-CF!AQ16</f>
        <v>18750</v>
      </c>
      <c r="AR21" s="62">
        <f>AQ21-CF!AR16</f>
        <v>18750</v>
      </c>
      <c r="AS21" s="62">
        <f>AR21-CF!AS16</f>
        <v>18750</v>
      </c>
      <c r="AT21" s="62">
        <f>AS21-CF!AT16</f>
        <v>18750</v>
      </c>
    </row>
    <row r="22" spans="1:46" s="6" customFormat="1" x14ac:dyDescent="0.2">
      <c r="A22" s="95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</row>
    <row r="23" spans="1:46" x14ac:dyDescent="0.2">
      <c r="A23" s="91" t="s">
        <v>67</v>
      </c>
      <c r="B23" s="62">
        <f t="shared" ref="B23:AH23" si="4">SUM(B21:B21)</f>
        <v>10000</v>
      </c>
      <c r="C23" s="62">
        <f t="shared" si="4"/>
        <v>9000</v>
      </c>
      <c r="D23" s="62">
        <f t="shared" si="4"/>
        <v>10500</v>
      </c>
      <c r="E23" s="62">
        <f t="shared" si="4"/>
        <v>8750</v>
      </c>
      <c r="F23" s="62">
        <f t="shared" si="4"/>
        <v>6250</v>
      </c>
      <c r="G23" s="62">
        <f t="shared" si="4"/>
        <v>5500</v>
      </c>
      <c r="H23" s="62">
        <f t="shared" si="4"/>
        <v>6250</v>
      </c>
      <c r="I23" s="62">
        <f t="shared" si="4"/>
        <v>7750</v>
      </c>
      <c r="J23" s="62">
        <f t="shared" si="4"/>
        <v>8500</v>
      </c>
      <c r="K23" s="62">
        <f t="shared" si="4"/>
        <v>10750</v>
      </c>
      <c r="L23" s="62">
        <f t="shared" si="4"/>
        <v>8500</v>
      </c>
      <c r="M23" s="62">
        <f t="shared" si="4"/>
        <v>7000</v>
      </c>
      <c r="N23" s="62">
        <f t="shared" si="4"/>
        <v>8500</v>
      </c>
      <c r="O23" s="62">
        <f t="shared" si="4"/>
        <v>10500</v>
      </c>
      <c r="P23" s="62">
        <f t="shared" si="4"/>
        <v>10000</v>
      </c>
      <c r="Q23" s="62">
        <f t="shared" si="4"/>
        <v>7750</v>
      </c>
      <c r="R23" s="62">
        <f t="shared" si="4"/>
        <v>9000</v>
      </c>
      <c r="S23" s="62">
        <f t="shared" si="4"/>
        <v>10750</v>
      </c>
      <c r="T23" s="62">
        <f t="shared" si="4"/>
        <v>10750</v>
      </c>
      <c r="U23" s="62">
        <f t="shared" si="4"/>
        <v>9250</v>
      </c>
      <c r="V23" s="62">
        <f t="shared" si="4"/>
        <v>10000</v>
      </c>
      <c r="W23" s="62">
        <f t="shared" si="4"/>
        <v>9250</v>
      </c>
      <c r="X23" s="62">
        <f t="shared" si="4"/>
        <v>6750</v>
      </c>
      <c r="Y23" s="62">
        <f t="shared" si="4"/>
        <v>9250</v>
      </c>
      <c r="Z23" s="62">
        <f t="shared" si="4"/>
        <v>10250</v>
      </c>
      <c r="AA23" s="62">
        <f t="shared" si="4"/>
        <v>12250</v>
      </c>
      <c r="AB23" s="62">
        <f t="shared" si="4"/>
        <v>14250</v>
      </c>
      <c r="AC23" s="62">
        <f t="shared" si="4"/>
        <v>16250</v>
      </c>
      <c r="AD23" s="62">
        <f t="shared" si="4"/>
        <v>16750</v>
      </c>
      <c r="AE23" s="62">
        <f t="shared" si="4"/>
        <v>18500</v>
      </c>
      <c r="AF23" s="62">
        <f t="shared" si="4"/>
        <v>16250</v>
      </c>
      <c r="AG23" s="62">
        <f t="shared" si="4"/>
        <v>16500</v>
      </c>
      <c r="AH23" s="62">
        <f t="shared" si="4"/>
        <v>18750</v>
      </c>
      <c r="AI23" s="62">
        <f t="shared" ref="AI23:AT23" si="5">SUM(AI21:AI21)</f>
        <v>18750</v>
      </c>
      <c r="AJ23" s="62">
        <f t="shared" si="5"/>
        <v>18750</v>
      </c>
      <c r="AK23" s="62">
        <f t="shared" si="5"/>
        <v>18750</v>
      </c>
      <c r="AL23" s="62">
        <f t="shared" si="5"/>
        <v>18750</v>
      </c>
      <c r="AM23" s="62">
        <f t="shared" si="5"/>
        <v>18750</v>
      </c>
      <c r="AN23" s="62">
        <f t="shared" si="5"/>
        <v>18750</v>
      </c>
      <c r="AO23" s="62">
        <f t="shared" si="5"/>
        <v>18750</v>
      </c>
      <c r="AP23" s="62">
        <f t="shared" si="5"/>
        <v>18750</v>
      </c>
      <c r="AQ23" s="62">
        <f t="shared" si="5"/>
        <v>18750</v>
      </c>
      <c r="AR23" s="62">
        <f t="shared" si="5"/>
        <v>18750</v>
      </c>
      <c r="AS23" s="62">
        <f t="shared" si="5"/>
        <v>18750</v>
      </c>
      <c r="AT23" s="62">
        <f t="shared" si="5"/>
        <v>18750</v>
      </c>
    </row>
    <row r="24" spans="1:46" x14ac:dyDescent="0.2">
      <c r="A24" s="9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</row>
    <row r="25" spans="1:46" ht="13.5" thickBot="1" x14ac:dyDescent="0.25">
      <c r="A25" s="91" t="s">
        <v>68</v>
      </c>
      <c r="B25" s="65">
        <f t="shared" ref="B25:AT25" si="6">B12+B18+B23</f>
        <v>275750</v>
      </c>
      <c r="C25" s="65">
        <f>C12+C18+C23</f>
        <v>264710</v>
      </c>
      <c r="D25" s="65">
        <f t="shared" si="6"/>
        <v>247840</v>
      </c>
      <c r="E25" s="65">
        <f t="shared" si="6"/>
        <v>233990</v>
      </c>
      <c r="F25" s="65">
        <f t="shared" si="6"/>
        <v>242180</v>
      </c>
      <c r="G25" s="65">
        <f t="shared" si="6"/>
        <v>251290</v>
      </c>
      <c r="H25" s="65">
        <f t="shared" si="6"/>
        <v>250270</v>
      </c>
      <c r="I25" s="65">
        <f t="shared" si="6"/>
        <v>267230</v>
      </c>
      <c r="J25" s="65">
        <f t="shared" si="6"/>
        <v>257660</v>
      </c>
      <c r="K25" s="65">
        <f t="shared" si="6"/>
        <v>259670</v>
      </c>
      <c r="L25" s="65">
        <f t="shared" si="6"/>
        <v>254520</v>
      </c>
      <c r="M25" s="65">
        <f t="shared" si="6"/>
        <v>251570</v>
      </c>
      <c r="N25" s="65">
        <f t="shared" si="6"/>
        <v>254440</v>
      </c>
      <c r="O25" s="65">
        <f t="shared" si="6"/>
        <v>253190</v>
      </c>
      <c r="P25" s="65">
        <f t="shared" si="6"/>
        <v>248220</v>
      </c>
      <c r="Q25" s="65">
        <f t="shared" si="6"/>
        <v>204570</v>
      </c>
      <c r="R25" s="65">
        <f t="shared" si="6"/>
        <v>218290</v>
      </c>
      <c r="S25" s="65">
        <f t="shared" si="6"/>
        <v>229830</v>
      </c>
      <c r="T25" s="65">
        <f t="shared" si="6"/>
        <v>267946.66666666663</v>
      </c>
      <c r="U25" s="65">
        <f t="shared" si="6"/>
        <v>260413.33333333331</v>
      </c>
      <c r="V25" s="65">
        <f t="shared" si="6"/>
        <v>249550</v>
      </c>
      <c r="W25" s="65">
        <f t="shared" si="6"/>
        <v>243506.66666666669</v>
      </c>
      <c r="X25" s="65">
        <f t="shared" si="6"/>
        <v>239213.33333333334</v>
      </c>
      <c r="Y25" s="65">
        <f t="shared" si="6"/>
        <v>237520</v>
      </c>
      <c r="Z25" s="65">
        <f t="shared" si="6"/>
        <v>242126.66666666669</v>
      </c>
      <c r="AA25" s="65">
        <f t="shared" si="6"/>
        <v>248243.33333333337</v>
      </c>
      <c r="AB25" s="65">
        <f t="shared" si="6"/>
        <v>252020.00000000003</v>
      </c>
      <c r="AC25" s="65">
        <f t="shared" si="6"/>
        <v>256986.66666666669</v>
      </c>
      <c r="AD25" s="65">
        <f t="shared" si="6"/>
        <v>259983.33333333337</v>
      </c>
      <c r="AE25" s="65">
        <f t="shared" si="6"/>
        <v>258160.00000000006</v>
      </c>
      <c r="AF25" s="65">
        <f t="shared" si="6"/>
        <v>249286.66666666672</v>
      </c>
      <c r="AG25" s="65">
        <f t="shared" si="6"/>
        <v>232863.33333333337</v>
      </c>
      <c r="AH25" s="65">
        <f t="shared" si="6"/>
        <v>223520.00000000006</v>
      </c>
      <c r="AI25" s="65">
        <f t="shared" si="6"/>
        <v>213321.26865291578</v>
      </c>
      <c r="AJ25" s="65">
        <f t="shared" si="6"/>
        <v>220064.4713290275</v>
      </c>
      <c r="AK25" s="65">
        <f t="shared" si="6"/>
        <v>219167.59286314077</v>
      </c>
      <c r="AL25" s="65">
        <f t="shared" si="6"/>
        <v>216679.95208191877</v>
      </c>
      <c r="AM25" s="65">
        <f t="shared" si="6"/>
        <v>216731.52093683218</v>
      </c>
      <c r="AN25" s="65">
        <f t="shared" si="6"/>
        <v>219572.27494102094</v>
      </c>
      <c r="AO25" s="65">
        <f t="shared" si="6"/>
        <v>221195.57470011042</v>
      </c>
      <c r="AP25" s="65">
        <f t="shared" si="6"/>
        <v>222594.04736828952</v>
      </c>
      <c r="AQ25" s="65">
        <f t="shared" si="6"/>
        <v>171749.1899479889</v>
      </c>
      <c r="AR25" s="65">
        <f t="shared" si="6"/>
        <v>173522.83874132525</v>
      </c>
      <c r="AS25" s="65">
        <f t="shared" si="6"/>
        <v>178126.06650568813</v>
      </c>
      <c r="AT25" s="65">
        <f t="shared" si="6"/>
        <v>185172.89608107155</v>
      </c>
    </row>
    <row r="26" spans="1:46" ht="13.5" thickTop="1" x14ac:dyDescent="0.2">
      <c r="A26" s="9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</row>
    <row r="27" spans="1:46" x14ac:dyDescent="0.2">
      <c r="A27" s="90" t="s">
        <v>14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</row>
    <row r="28" spans="1:46" x14ac:dyDescent="0.2">
      <c r="A28" s="9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</row>
    <row r="29" spans="1:46" x14ac:dyDescent="0.2">
      <c r="A29" s="91" t="s">
        <v>15</v>
      </c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</row>
    <row r="30" spans="1:46" x14ac:dyDescent="0.2">
      <c r="A30" s="94" t="s">
        <v>4</v>
      </c>
      <c r="B30" s="62">
        <v>43300</v>
      </c>
      <c r="C30" s="62">
        <v>42400</v>
      </c>
      <c r="D30" s="62">
        <v>36000</v>
      </c>
      <c r="E30" s="62">
        <v>30250</v>
      </c>
      <c r="F30" s="62">
        <v>30500</v>
      </c>
      <c r="G30" s="62">
        <v>26500</v>
      </c>
      <c r="H30" s="62">
        <v>26000</v>
      </c>
      <c r="I30" s="62">
        <v>25000</v>
      </c>
      <c r="J30" s="62">
        <v>24000</v>
      </c>
      <c r="K30" s="62">
        <v>26000</v>
      </c>
      <c r="L30" s="62">
        <v>23750</v>
      </c>
      <c r="M30" s="62">
        <v>23250</v>
      </c>
      <c r="N30" s="62">
        <v>23500</v>
      </c>
      <c r="O30" s="62">
        <v>24000</v>
      </c>
      <c r="P30" s="62">
        <v>21500</v>
      </c>
      <c r="Q30" s="62">
        <v>19750</v>
      </c>
      <c r="R30" s="62">
        <v>19750</v>
      </c>
      <c r="S30" s="62">
        <v>17250</v>
      </c>
      <c r="T30" s="62">
        <v>19750</v>
      </c>
      <c r="U30" s="62">
        <v>21500</v>
      </c>
      <c r="V30" s="62">
        <v>20250</v>
      </c>
      <c r="W30" s="62">
        <v>17750</v>
      </c>
      <c r="X30" s="62">
        <v>17000</v>
      </c>
      <c r="Y30" s="62">
        <v>19250</v>
      </c>
      <c r="Z30" s="62">
        <v>20750</v>
      </c>
      <c r="AA30" s="62">
        <v>23000</v>
      </c>
      <c r="AB30" s="62">
        <v>22250</v>
      </c>
      <c r="AC30" s="62">
        <v>23500</v>
      </c>
      <c r="AD30" s="62">
        <v>21750</v>
      </c>
      <c r="AE30" s="62">
        <v>20750</v>
      </c>
      <c r="AF30" s="62">
        <v>21500</v>
      </c>
      <c r="AG30" s="62">
        <v>21500</v>
      </c>
      <c r="AH30" s="62">
        <v>20750</v>
      </c>
      <c r="AI30" s="62">
        <f>AI56*'PL by Month'!AI9</f>
        <v>9636.0000000000036</v>
      </c>
      <c r="AJ30" s="62">
        <f>AJ56*'PL by Month'!AJ9</f>
        <v>9724.0000000000036</v>
      </c>
      <c r="AK30" s="62">
        <f>AK56*'PL by Month'!AK9</f>
        <v>9724.0000000000036</v>
      </c>
      <c r="AL30" s="62">
        <f>AL56*'PL by Month'!AL9</f>
        <v>9570.0000000000036</v>
      </c>
      <c r="AM30" s="62">
        <f>AM56*'PL by Month'!AM9</f>
        <v>9834.0000000000036</v>
      </c>
      <c r="AN30" s="62">
        <f>AN56*'PL by Month'!AN9</f>
        <v>10142.000000000004</v>
      </c>
      <c r="AO30" s="62">
        <f>AO56*'PL by Month'!AO9</f>
        <v>10032.000000000004</v>
      </c>
      <c r="AP30" s="62">
        <f>AP56*'PL by Month'!AP9</f>
        <v>10010.000000000004</v>
      </c>
      <c r="AQ30" s="62">
        <f>AQ56*'PL by Month'!AQ9</f>
        <v>9790.0000000000036</v>
      </c>
      <c r="AR30" s="62">
        <f>AR56*'PL by Month'!AR9</f>
        <v>10054.000000000004</v>
      </c>
      <c r="AS30" s="62">
        <f>AS56*'PL by Month'!AS9</f>
        <v>10384.000000000004</v>
      </c>
      <c r="AT30" s="62">
        <f>AT56*'PL by Month'!AT9</f>
        <v>10670</v>
      </c>
    </row>
    <row r="31" spans="1:46" x14ac:dyDescent="0.2">
      <c r="A31" s="94" t="s">
        <v>74</v>
      </c>
      <c r="B31" s="62">
        <v>1000</v>
      </c>
      <c r="C31" s="62">
        <v>800</v>
      </c>
      <c r="D31" s="62">
        <v>150</v>
      </c>
      <c r="E31" s="62">
        <v>400</v>
      </c>
      <c r="F31" s="62">
        <v>750</v>
      </c>
      <c r="G31" s="62">
        <v>1200</v>
      </c>
      <c r="H31" s="62">
        <v>1650</v>
      </c>
      <c r="I31" s="62">
        <v>1850</v>
      </c>
      <c r="J31" s="62">
        <v>1500</v>
      </c>
      <c r="K31" s="62">
        <v>1100</v>
      </c>
      <c r="L31" s="62">
        <v>700</v>
      </c>
      <c r="M31" s="62">
        <v>850</v>
      </c>
      <c r="N31" s="62">
        <v>1100</v>
      </c>
      <c r="O31" s="62">
        <v>1300</v>
      </c>
      <c r="P31" s="62">
        <v>900</v>
      </c>
      <c r="Q31" s="62">
        <v>900</v>
      </c>
      <c r="R31" s="62">
        <v>950</v>
      </c>
      <c r="S31" s="62">
        <v>1200</v>
      </c>
      <c r="T31" s="62">
        <v>1450</v>
      </c>
      <c r="U31" s="62">
        <v>1400</v>
      </c>
      <c r="V31" s="62">
        <v>1700</v>
      </c>
      <c r="W31" s="62">
        <v>1600</v>
      </c>
      <c r="X31" s="62">
        <v>1250</v>
      </c>
      <c r="Y31" s="62">
        <v>1200</v>
      </c>
      <c r="Z31" s="62">
        <v>1200</v>
      </c>
      <c r="AA31" s="62">
        <v>1350</v>
      </c>
      <c r="AB31" s="62">
        <v>1100</v>
      </c>
      <c r="AC31" s="62">
        <v>1000</v>
      </c>
      <c r="AD31" s="62">
        <v>1000</v>
      </c>
      <c r="AE31" s="62">
        <v>850</v>
      </c>
      <c r="AF31" s="62">
        <v>1000</v>
      </c>
      <c r="AG31" s="62">
        <v>1100</v>
      </c>
      <c r="AH31" s="62">
        <v>900</v>
      </c>
      <c r="AI31" s="62">
        <f>AH31+CF!AI18</f>
        <v>900</v>
      </c>
      <c r="AJ31" s="62">
        <f>AI31+CF!AJ18</f>
        <v>900</v>
      </c>
      <c r="AK31" s="62">
        <f>AJ31+CF!AK18</f>
        <v>900</v>
      </c>
      <c r="AL31" s="62">
        <f>AK31+CF!AL18</f>
        <v>900</v>
      </c>
      <c r="AM31" s="62">
        <f>AL31+CF!AM18</f>
        <v>900</v>
      </c>
      <c r="AN31" s="62">
        <f>AM31+CF!AN18</f>
        <v>900</v>
      </c>
      <c r="AO31" s="62">
        <f>AN31+CF!AO18</f>
        <v>900</v>
      </c>
      <c r="AP31" s="62">
        <f>AO31+CF!AP18</f>
        <v>900</v>
      </c>
      <c r="AQ31" s="62">
        <f>AP31+CF!AQ18</f>
        <v>900</v>
      </c>
      <c r="AR31" s="62">
        <f>AQ31+CF!AR18</f>
        <v>900</v>
      </c>
      <c r="AS31" s="62">
        <f>AR31+CF!AS18</f>
        <v>900</v>
      </c>
      <c r="AT31" s="62">
        <f>AS31+CF!AT18</f>
        <v>900</v>
      </c>
    </row>
    <row r="32" spans="1:46" x14ac:dyDescent="0.2">
      <c r="A32" s="94" t="s">
        <v>5</v>
      </c>
      <c r="B32" s="62">
        <v>80000</v>
      </c>
      <c r="C32" s="62">
        <v>84000</v>
      </c>
      <c r="D32" s="62">
        <v>80000</v>
      </c>
      <c r="E32" s="62">
        <v>75000</v>
      </c>
      <c r="F32" s="62">
        <v>82000</v>
      </c>
      <c r="G32" s="62">
        <v>83250</v>
      </c>
      <c r="H32" s="62">
        <v>75200</v>
      </c>
      <c r="I32" s="62">
        <v>87750</v>
      </c>
      <c r="J32" s="62">
        <v>80000</v>
      </c>
      <c r="K32" s="62">
        <v>82000</v>
      </c>
      <c r="L32" s="62">
        <v>84000</v>
      </c>
      <c r="M32" s="62">
        <v>84500</v>
      </c>
      <c r="N32" s="62">
        <v>84500</v>
      </c>
      <c r="O32" s="62">
        <v>84500</v>
      </c>
      <c r="P32" s="62">
        <v>84500</v>
      </c>
      <c r="Q32" s="62">
        <v>86000</v>
      </c>
      <c r="R32" s="62">
        <v>86000</v>
      </c>
      <c r="S32" s="62">
        <v>86000</v>
      </c>
      <c r="T32" s="62">
        <v>86000</v>
      </c>
      <c r="U32" s="62">
        <v>86000</v>
      </c>
      <c r="V32" s="62">
        <v>80000</v>
      </c>
      <c r="W32" s="62">
        <v>78000</v>
      </c>
      <c r="X32" s="62">
        <v>78500</v>
      </c>
      <c r="Y32" s="62">
        <v>80000</v>
      </c>
      <c r="Z32" s="62">
        <v>78000</v>
      </c>
      <c r="AA32" s="62">
        <v>78500</v>
      </c>
      <c r="AB32" s="62">
        <v>80000</v>
      </c>
      <c r="AC32" s="62">
        <v>80000</v>
      </c>
      <c r="AD32" s="62">
        <v>80000</v>
      </c>
      <c r="AE32" s="62">
        <v>80000</v>
      </c>
      <c r="AF32" s="62">
        <v>80000</v>
      </c>
      <c r="AG32" s="62">
        <v>75000</v>
      </c>
      <c r="AH32" s="62">
        <v>75000</v>
      </c>
      <c r="AI32" s="73">
        <f>AH32+CF!AI19</f>
        <v>75000</v>
      </c>
      <c r="AJ32" s="73">
        <f>AI32+CF!AJ19</f>
        <v>75000</v>
      </c>
      <c r="AK32" s="73">
        <f>AJ32+CF!AK19</f>
        <v>75000</v>
      </c>
      <c r="AL32" s="73">
        <f>AK32+CF!AL19</f>
        <v>75000</v>
      </c>
      <c r="AM32" s="73">
        <f>AL32+CF!AM19</f>
        <v>75000</v>
      </c>
      <c r="AN32" s="73">
        <f>AM32+CF!AN19</f>
        <v>75000</v>
      </c>
      <c r="AO32" s="73">
        <f>AN32+CF!AO19</f>
        <v>75000</v>
      </c>
      <c r="AP32" s="73">
        <f>AO32+CF!AP19</f>
        <v>75000</v>
      </c>
      <c r="AQ32" s="73">
        <f>AP32+CF!AQ19</f>
        <v>75000</v>
      </c>
      <c r="AR32" s="73">
        <f>AQ32+CF!AR19</f>
        <v>75000</v>
      </c>
      <c r="AS32" s="73">
        <f>AR32+CF!AS19</f>
        <v>75000</v>
      </c>
      <c r="AT32" s="73">
        <f>AS32+CF!AT19</f>
        <v>75000</v>
      </c>
    </row>
    <row r="33" spans="1:46" x14ac:dyDescent="0.2">
      <c r="A33" s="94" t="s">
        <v>69</v>
      </c>
      <c r="B33" s="62">
        <v>5000</v>
      </c>
      <c r="C33" s="62">
        <v>4500</v>
      </c>
      <c r="D33" s="62">
        <v>5000</v>
      </c>
      <c r="E33" s="62">
        <v>5000</v>
      </c>
      <c r="F33" s="62">
        <v>5000</v>
      </c>
      <c r="G33" s="62">
        <v>5000</v>
      </c>
      <c r="H33" s="62">
        <v>5500</v>
      </c>
      <c r="I33" s="62">
        <v>5500</v>
      </c>
      <c r="J33" s="62">
        <v>5500</v>
      </c>
      <c r="K33" s="62">
        <v>5000</v>
      </c>
      <c r="L33" s="62">
        <v>5000</v>
      </c>
      <c r="M33" s="62">
        <v>5000</v>
      </c>
      <c r="N33" s="62">
        <v>5000</v>
      </c>
      <c r="O33" s="62">
        <v>5000</v>
      </c>
      <c r="P33" s="62">
        <v>4500</v>
      </c>
      <c r="Q33" s="62">
        <v>4500</v>
      </c>
      <c r="R33" s="62">
        <v>4500</v>
      </c>
      <c r="S33" s="62">
        <v>4500</v>
      </c>
      <c r="T33" s="62">
        <v>4500</v>
      </c>
      <c r="U33" s="62">
        <v>4500</v>
      </c>
      <c r="V33" s="62">
        <v>4500</v>
      </c>
      <c r="W33" s="62">
        <v>4500</v>
      </c>
      <c r="X33" s="62">
        <v>4500</v>
      </c>
      <c r="Y33" s="62">
        <v>5000</v>
      </c>
      <c r="Z33" s="62">
        <v>5000</v>
      </c>
      <c r="AA33" s="62">
        <v>5000</v>
      </c>
      <c r="AB33" s="62">
        <v>5000</v>
      </c>
      <c r="AC33" s="62">
        <v>5000</v>
      </c>
      <c r="AD33" s="62">
        <v>5000</v>
      </c>
      <c r="AE33" s="62">
        <v>5000</v>
      </c>
      <c r="AF33" s="62">
        <v>5000</v>
      </c>
      <c r="AG33" s="62">
        <v>5000</v>
      </c>
      <c r="AH33" s="62">
        <v>5000</v>
      </c>
      <c r="AI33" s="73">
        <v>5000</v>
      </c>
      <c r="AJ33" s="73">
        <v>5000</v>
      </c>
      <c r="AK33" s="73">
        <v>5000</v>
      </c>
      <c r="AL33" s="73">
        <v>5000</v>
      </c>
      <c r="AM33" s="73">
        <v>5000</v>
      </c>
      <c r="AN33" s="73">
        <v>5000</v>
      </c>
      <c r="AO33" s="73">
        <v>5000</v>
      </c>
      <c r="AP33" s="73">
        <v>5000</v>
      </c>
      <c r="AQ33" s="73">
        <v>5000</v>
      </c>
      <c r="AR33" s="73">
        <v>5000</v>
      </c>
      <c r="AS33" s="73">
        <v>5000</v>
      </c>
      <c r="AT33" s="73">
        <v>5000</v>
      </c>
    </row>
    <row r="34" spans="1:46" s="6" customFormat="1" x14ac:dyDescent="0.2">
      <c r="A34" s="94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</row>
    <row r="35" spans="1:46" x14ac:dyDescent="0.2">
      <c r="A35" s="91" t="s">
        <v>16</v>
      </c>
      <c r="B35" s="62">
        <f t="shared" ref="B35:AH35" si="7">SUM(B30:B34)</f>
        <v>129300</v>
      </c>
      <c r="C35" s="62">
        <f t="shared" si="7"/>
        <v>131700</v>
      </c>
      <c r="D35" s="62">
        <f t="shared" si="7"/>
        <v>121150</v>
      </c>
      <c r="E35" s="62">
        <f t="shared" si="7"/>
        <v>110650</v>
      </c>
      <c r="F35" s="62">
        <f t="shared" si="7"/>
        <v>118250</v>
      </c>
      <c r="G35" s="62">
        <f t="shared" si="7"/>
        <v>115950</v>
      </c>
      <c r="H35" s="62">
        <f t="shared" si="7"/>
        <v>108350</v>
      </c>
      <c r="I35" s="62">
        <f t="shared" si="7"/>
        <v>120100</v>
      </c>
      <c r="J35" s="62">
        <f t="shared" si="7"/>
        <v>111000</v>
      </c>
      <c r="K35" s="62">
        <f t="shared" si="7"/>
        <v>114100</v>
      </c>
      <c r="L35" s="62">
        <f t="shared" si="7"/>
        <v>113450</v>
      </c>
      <c r="M35" s="62">
        <f t="shared" si="7"/>
        <v>113600</v>
      </c>
      <c r="N35" s="62">
        <f t="shared" si="7"/>
        <v>114100</v>
      </c>
      <c r="O35" s="62">
        <f t="shared" si="7"/>
        <v>114800</v>
      </c>
      <c r="P35" s="62">
        <f t="shared" si="7"/>
        <v>111400</v>
      </c>
      <c r="Q35" s="62">
        <f t="shared" si="7"/>
        <v>111150</v>
      </c>
      <c r="R35" s="62">
        <f t="shared" si="7"/>
        <v>111200</v>
      </c>
      <c r="S35" s="62">
        <f t="shared" si="7"/>
        <v>108950</v>
      </c>
      <c r="T35" s="62">
        <f t="shared" si="7"/>
        <v>111700</v>
      </c>
      <c r="U35" s="62">
        <f t="shared" si="7"/>
        <v>113400</v>
      </c>
      <c r="V35" s="62">
        <f t="shared" si="7"/>
        <v>106450</v>
      </c>
      <c r="W35" s="62">
        <f t="shared" si="7"/>
        <v>101850</v>
      </c>
      <c r="X35" s="62">
        <f t="shared" si="7"/>
        <v>101250</v>
      </c>
      <c r="Y35" s="62">
        <f t="shared" si="7"/>
        <v>105450</v>
      </c>
      <c r="Z35" s="62">
        <f t="shared" si="7"/>
        <v>104950</v>
      </c>
      <c r="AA35" s="62">
        <f t="shared" si="7"/>
        <v>107850</v>
      </c>
      <c r="AB35" s="62">
        <f t="shared" si="7"/>
        <v>108350</v>
      </c>
      <c r="AC35" s="62">
        <f t="shared" si="7"/>
        <v>109500</v>
      </c>
      <c r="AD35" s="62">
        <f t="shared" si="7"/>
        <v>107750</v>
      </c>
      <c r="AE35" s="62">
        <f t="shared" si="7"/>
        <v>106600</v>
      </c>
      <c r="AF35" s="62">
        <f t="shared" si="7"/>
        <v>107500</v>
      </c>
      <c r="AG35" s="62">
        <f t="shared" si="7"/>
        <v>102600</v>
      </c>
      <c r="AH35" s="62">
        <f t="shared" si="7"/>
        <v>101650</v>
      </c>
      <c r="AI35" s="62">
        <f t="shared" ref="AI35:AT35" si="8">SUM(AI30:AI34)</f>
        <v>90536</v>
      </c>
      <c r="AJ35" s="62">
        <f t="shared" si="8"/>
        <v>90624</v>
      </c>
      <c r="AK35" s="62">
        <f t="shared" si="8"/>
        <v>90624</v>
      </c>
      <c r="AL35" s="62">
        <f t="shared" si="8"/>
        <v>90470</v>
      </c>
      <c r="AM35" s="62">
        <f t="shared" si="8"/>
        <v>90734</v>
      </c>
      <c r="AN35" s="62">
        <f t="shared" si="8"/>
        <v>91042</v>
      </c>
      <c r="AO35" s="62">
        <f t="shared" si="8"/>
        <v>90932</v>
      </c>
      <c r="AP35" s="62">
        <f t="shared" si="8"/>
        <v>90910</v>
      </c>
      <c r="AQ35" s="62">
        <f t="shared" si="8"/>
        <v>90690</v>
      </c>
      <c r="AR35" s="62">
        <f t="shared" si="8"/>
        <v>90954</v>
      </c>
      <c r="AS35" s="62">
        <f t="shared" si="8"/>
        <v>91284</v>
      </c>
      <c r="AT35" s="62">
        <f t="shared" si="8"/>
        <v>91570</v>
      </c>
    </row>
    <row r="36" spans="1:46" x14ac:dyDescent="0.2">
      <c r="A36" s="9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</row>
    <row r="37" spans="1:46" x14ac:dyDescent="0.2">
      <c r="A37" s="91" t="s">
        <v>17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</row>
    <row r="38" spans="1:46" x14ac:dyDescent="0.2">
      <c r="A38" s="94" t="s">
        <v>142</v>
      </c>
      <c r="B38" s="62">
        <v>100000</v>
      </c>
      <c r="C38" s="62">
        <v>100000</v>
      </c>
      <c r="D38" s="62">
        <v>100000</v>
      </c>
      <c r="E38" s="62">
        <v>100000</v>
      </c>
      <c r="F38" s="62">
        <v>100000</v>
      </c>
      <c r="G38" s="62">
        <v>100000</v>
      </c>
      <c r="H38" s="62">
        <v>100000</v>
      </c>
      <c r="I38" s="62">
        <v>100000</v>
      </c>
      <c r="J38" s="62">
        <v>90000</v>
      </c>
      <c r="K38" s="62">
        <v>80000</v>
      </c>
      <c r="L38" s="62">
        <v>70000</v>
      </c>
      <c r="M38" s="62">
        <v>60000</v>
      </c>
      <c r="N38" s="62">
        <v>50000</v>
      </c>
      <c r="O38" s="62">
        <v>40000</v>
      </c>
      <c r="P38" s="62">
        <v>30000</v>
      </c>
      <c r="Q38" s="62">
        <v>0</v>
      </c>
      <c r="R38" s="62">
        <v>0</v>
      </c>
      <c r="S38" s="62">
        <v>0</v>
      </c>
      <c r="T38" s="62">
        <v>30000</v>
      </c>
      <c r="U38" s="62">
        <v>30000</v>
      </c>
      <c r="V38" s="62">
        <v>30000</v>
      </c>
      <c r="W38" s="62">
        <v>30000</v>
      </c>
      <c r="X38" s="62">
        <v>30000</v>
      </c>
      <c r="Y38" s="62">
        <v>20000</v>
      </c>
      <c r="Z38" s="62">
        <v>20000</v>
      </c>
      <c r="AA38" s="62">
        <v>20000</v>
      </c>
      <c r="AB38" s="62">
        <v>20000</v>
      </c>
      <c r="AC38" s="62">
        <v>20000</v>
      </c>
      <c r="AD38" s="62">
        <v>20000</v>
      </c>
      <c r="AE38" s="62">
        <v>20000</v>
      </c>
      <c r="AF38" s="62">
        <v>20000</v>
      </c>
      <c r="AG38" s="62">
        <v>10000</v>
      </c>
      <c r="AH38" s="62">
        <v>0</v>
      </c>
      <c r="AI38" s="62">
        <v>0</v>
      </c>
      <c r="AJ38" s="62">
        <v>0</v>
      </c>
      <c r="AK38" s="62">
        <v>0</v>
      </c>
      <c r="AL38" s="62">
        <v>0</v>
      </c>
      <c r="AM38" s="62">
        <v>0</v>
      </c>
      <c r="AN38" s="62">
        <v>0</v>
      </c>
      <c r="AO38" s="62">
        <v>0</v>
      </c>
      <c r="AP38" s="62">
        <v>0</v>
      </c>
      <c r="AQ38" s="62">
        <v>0</v>
      </c>
      <c r="AR38" s="73">
        <v>0</v>
      </c>
      <c r="AS38" s="73">
        <v>0</v>
      </c>
      <c r="AT38" s="73">
        <v>0</v>
      </c>
    </row>
    <row r="39" spans="1:46" s="6" customFormat="1" x14ac:dyDescent="0.2">
      <c r="A39" s="94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</row>
    <row r="40" spans="1:46" x14ac:dyDescent="0.2">
      <c r="A40" s="91" t="s">
        <v>18</v>
      </c>
      <c r="B40" s="62">
        <f t="shared" ref="B40:AH40" si="9">SUM(B38:B38)</f>
        <v>100000</v>
      </c>
      <c r="C40" s="62">
        <f t="shared" si="9"/>
        <v>100000</v>
      </c>
      <c r="D40" s="62">
        <f t="shared" si="9"/>
        <v>100000</v>
      </c>
      <c r="E40" s="62">
        <f t="shared" si="9"/>
        <v>100000</v>
      </c>
      <c r="F40" s="62">
        <f t="shared" si="9"/>
        <v>100000</v>
      </c>
      <c r="G40" s="62">
        <f t="shared" si="9"/>
        <v>100000</v>
      </c>
      <c r="H40" s="62">
        <f t="shared" si="9"/>
        <v>100000</v>
      </c>
      <c r="I40" s="62">
        <f t="shared" si="9"/>
        <v>100000</v>
      </c>
      <c r="J40" s="62">
        <f t="shared" si="9"/>
        <v>90000</v>
      </c>
      <c r="K40" s="62">
        <f t="shared" si="9"/>
        <v>80000</v>
      </c>
      <c r="L40" s="62">
        <f t="shared" si="9"/>
        <v>70000</v>
      </c>
      <c r="M40" s="62">
        <f t="shared" si="9"/>
        <v>60000</v>
      </c>
      <c r="N40" s="62">
        <f t="shared" si="9"/>
        <v>50000</v>
      </c>
      <c r="O40" s="62">
        <f t="shared" si="9"/>
        <v>40000</v>
      </c>
      <c r="P40" s="62">
        <f t="shared" si="9"/>
        <v>30000</v>
      </c>
      <c r="Q40" s="62">
        <f t="shared" si="9"/>
        <v>0</v>
      </c>
      <c r="R40" s="62">
        <f t="shared" si="9"/>
        <v>0</v>
      </c>
      <c r="S40" s="62">
        <f t="shared" si="9"/>
        <v>0</v>
      </c>
      <c r="T40" s="62">
        <f t="shared" si="9"/>
        <v>30000</v>
      </c>
      <c r="U40" s="62">
        <f t="shared" si="9"/>
        <v>30000</v>
      </c>
      <c r="V40" s="62">
        <f t="shared" si="9"/>
        <v>30000</v>
      </c>
      <c r="W40" s="62">
        <f t="shared" si="9"/>
        <v>30000</v>
      </c>
      <c r="X40" s="62">
        <f t="shared" si="9"/>
        <v>30000</v>
      </c>
      <c r="Y40" s="62">
        <f t="shared" si="9"/>
        <v>20000</v>
      </c>
      <c r="Z40" s="62">
        <f t="shared" si="9"/>
        <v>20000</v>
      </c>
      <c r="AA40" s="62">
        <f t="shared" si="9"/>
        <v>20000</v>
      </c>
      <c r="AB40" s="62">
        <f t="shared" si="9"/>
        <v>20000</v>
      </c>
      <c r="AC40" s="62">
        <f t="shared" si="9"/>
        <v>20000</v>
      </c>
      <c r="AD40" s="62">
        <f t="shared" si="9"/>
        <v>20000</v>
      </c>
      <c r="AE40" s="62">
        <f t="shared" si="9"/>
        <v>20000</v>
      </c>
      <c r="AF40" s="62">
        <f t="shared" si="9"/>
        <v>20000</v>
      </c>
      <c r="AG40" s="62">
        <f t="shared" si="9"/>
        <v>10000</v>
      </c>
      <c r="AH40" s="62">
        <f t="shared" si="9"/>
        <v>0</v>
      </c>
      <c r="AI40" s="62">
        <f t="shared" ref="AI40:AT40" si="10">SUM(AI38:AI38)</f>
        <v>0</v>
      </c>
      <c r="AJ40" s="62">
        <f t="shared" si="10"/>
        <v>0</v>
      </c>
      <c r="AK40" s="62">
        <f t="shared" si="10"/>
        <v>0</v>
      </c>
      <c r="AL40" s="62">
        <f t="shared" si="10"/>
        <v>0</v>
      </c>
      <c r="AM40" s="62">
        <f t="shared" si="10"/>
        <v>0</v>
      </c>
      <c r="AN40" s="62">
        <f t="shared" si="10"/>
        <v>0</v>
      </c>
      <c r="AO40" s="62">
        <f t="shared" si="10"/>
        <v>0</v>
      </c>
      <c r="AP40" s="62">
        <f t="shared" si="10"/>
        <v>0</v>
      </c>
      <c r="AQ40" s="62">
        <f t="shared" si="10"/>
        <v>0</v>
      </c>
      <c r="AR40" s="62">
        <f t="shared" si="10"/>
        <v>0</v>
      </c>
      <c r="AS40" s="62">
        <f t="shared" si="10"/>
        <v>0</v>
      </c>
      <c r="AT40" s="62">
        <f t="shared" si="10"/>
        <v>0</v>
      </c>
    </row>
    <row r="41" spans="1:46" x14ac:dyDescent="0.2">
      <c r="A41" s="9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</row>
    <row r="42" spans="1:46" x14ac:dyDescent="0.2">
      <c r="A42" s="91" t="s">
        <v>6</v>
      </c>
      <c r="B42" s="62">
        <f t="shared" ref="B42:AT42" si="11">B35+B40</f>
        <v>229300</v>
      </c>
      <c r="C42" s="62">
        <f t="shared" si="11"/>
        <v>231700</v>
      </c>
      <c r="D42" s="62">
        <f t="shared" si="11"/>
        <v>221150</v>
      </c>
      <c r="E42" s="62">
        <f t="shared" si="11"/>
        <v>210650</v>
      </c>
      <c r="F42" s="62">
        <f t="shared" si="11"/>
        <v>218250</v>
      </c>
      <c r="G42" s="62">
        <f t="shared" si="11"/>
        <v>215950</v>
      </c>
      <c r="H42" s="62">
        <f t="shared" si="11"/>
        <v>208350</v>
      </c>
      <c r="I42" s="62">
        <f t="shared" si="11"/>
        <v>220100</v>
      </c>
      <c r="J42" s="62">
        <f t="shared" si="11"/>
        <v>201000</v>
      </c>
      <c r="K42" s="62">
        <f t="shared" si="11"/>
        <v>194100</v>
      </c>
      <c r="L42" s="62">
        <f t="shared" si="11"/>
        <v>183450</v>
      </c>
      <c r="M42" s="62">
        <f t="shared" si="11"/>
        <v>173600</v>
      </c>
      <c r="N42" s="62">
        <f t="shared" si="11"/>
        <v>164100</v>
      </c>
      <c r="O42" s="62">
        <f t="shared" si="11"/>
        <v>154800</v>
      </c>
      <c r="P42" s="62">
        <f t="shared" si="11"/>
        <v>141400</v>
      </c>
      <c r="Q42" s="62">
        <f t="shared" si="11"/>
        <v>111150</v>
      </c>
      <c r="R42" s="62">
        <f t="shared" si="11"/>
        <v>111200</v>
      </c>
      <c r="S42" s="62">
        <f t="shared" si="11"/>
        <v>108950</v>
      </c>
      <c r="T42" s="62">
        <f t="shared" si="11"/>
        <v>141700</v>
      </c>
      <c r="U42" s="62">
        <f t="shared" si="11"/>
        <v>143400</v>
      </c>
      <c r="V42" s="62">
        <f t="shared" si="11"/>
        <v>136450</v>
      </c>
      <c r="W42" s="62">
        <f t="shared" si="11"/>
        <v>131850</v>
      </c>
      <c r="X42" s="62">
        <f t="shared" si="11"/>
        <v>131250</v>
      </c>
      <c r="Y42" s="62">
        <f t="shared" si="11"/>
        <v>125450</v>
      </c>
      <c r="Z42" s="62">
        <f t="shared" si="11"/>
        <v>124950</v>
      </c>
      <c r="AA42" s="62">
        <f t="shared" si="11"/>
        <v>127850</v>
      </c>
      <c r="AB42" s="62">
        <f t="shared" si="11"/>
        <v>128350</v>
      </c>
      <c r="AC42" s="62">
        <f t="shared" si="11"/>
        <v>129500</v>
      </c>
      <c r="AD42" s="62">
        <f t="shared" si="11"/>
        <v>127750</v>
      </c>
      <c r="AE42" s="62">
        <f t="shared" si="11"/>
        <v>126600</v>
      </c>
      <c r="AF42" s="62">
        <f t="shared" si="11"/>
        <v>127500</v>
      </c>
      <c r="AG42" s="62">
        <f t="shared" si="11"/>
        <v>112600</v>
      </c>
      <c r="AH42" s="62">
        <f t="shared" si="11"/>
        <v>101650</v>
      </c>
      <c r="AI42" s="62">
        <f t="shared" si="11"/>
        <v>90536</v>
      </c>
      <c r="AJ42" s="62">
        <f t="shared" si="11"/>
        <v>90624</v>
      </c>
      <c r="AK42" s="62">
        <f t="shared" si="11"/>
        <v>90624</v>
      </c>
      <c r="AL42" s="62">
        <f t="shared" si="11"/>
        <v>90470</v>
      </c>
      <c r="AM42" s="62">
        <f t="shared" si="11"/>
        <v>90734</v>
      </c>
      <c r="AN42" s="62">
        <f t="shared" si="11"/>
        <v>91042</v>
      </c>
      <c r="AO42" s="62">
        <f t="shared" si="11"/>
        <v>90932</v>
      </c>
      <c r="AP42" s="62">
        <f t="shared" si="11"/>
        <v>90910</v>
      </c>
      <c r="AQ42" s="62">
        <f t="shared" si="11"/>
        <v>90690</v>
      </c>
      <c r="AR42" s="62">
        <f t="shared" si="11"/>
        <v>90954</v>
      </c>
      <c r="AS42" s="62">
        <f t="shared" si="11"/>
        <v>91284</v>
      </c>
      <c r="AT42" s="62">
        <f t="shared" si="11"/>
        <v>91570</v>
      </c>
    </row>
    <row r="43" spans="1:46" x14ac:dyDescent="0.2">
      <c r="A43" s="9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</row>
    <row r="44" spans="1:46" x14ac:dyDescent="0.2">
      <c r="A44" s="91" t="s">
        <v>19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</row>
    <row r="45" spans="1:46" x14ac:dyDescent="0.2">
      <c r="A45" s="94" t="s">
        <v>144</v>
      </c>
      <c r="B45" s="62">
        <f>73000-6500</f>
        <v>66500</v>
      </c>
      <c r="C45" s="62">
        <v>66500</v>
      </c>
      <c r="D45" s="62">
        <v>66500</v>
      </c>
      <c r="E45" s="62">
        <v>66500</v>
      </c>
      <c r="F45" s="62">
        <v>66500</v>
      </c>
      <c r="G45" s="62">
        <v>66500</v>
      </c>
      <c r="H45" s="62">
        <v>66500</v>
      </c>
      <c r="I45" s="62">
        <v>66500</v>
      </c>
      <c r="J45" s="62">
        <v>66500</v>
      </c>
      <c r="K45" s="62">
        <v>66500</v>
      </c>
      <c r="L45" s="62">
        <v>66500</v>
      </c>
      <c r="M45" s="62">
        <v>66500</v>
      </c>
      <c r="N45" s="62">
        <v>66500</v>
      </c>
      <c r="O45" s="62">
        <v>66500</v>
      </c>
      <c r="P45" s="62">
        <v>66500</v>
      </c>
      <c r="Q45" s="62">
        <v>66500</v>
      </c>
      <c r="R45" s="62">
        <v>66500</v>
      </c>
      <c r="S45" s="62">
        <v>66500</v>
      </c>
      <c r="T45" s="62">
        <v>66500</v>
      </c>
      <c r="U45" s="62">
        <v>66500</v>
      </c>
      <c r="V45" s="62">
        <v>66500</v>
      </c>
      <c r="W45" s="62">
        <v>66500</v>
      </c>
      <c r="X45" s="62">
        <v>66500</v>
      </c>
      <c r="Y45" s="62">
        <v>66500</v>
      </c>
      <c r="Z45" s="62">
        <v>66500</v>
      </c>
      <c r="AA45" s="62">
        <v>66500</v>
      </c>
      <c r="AB45" s="62">
        <v>66500</v>
      </c>
      <c r="AC45" s="62">
        <v>66500</v>
      </c>
      <c r="AD45" s="62">
        <v>66500</v>
      </c>
      <c r="AE45" s="62">
        <v>66500</v>
      </c>
      <c r="AF45" s="62">
        <v>66500</v>
      </c>
      <c r="AG45" s="62">
        <v>66500</v>
      </c>
      <c r="AH45" s="62">
        <v>66500</v>
      </c>
      <c r="AI45" s="62">
        <v>66500</v>
      </c>
      <c r="AJ45" s="62">
        <v>66500</v>
      </c>
      <c r="AK45" s="62">
        <v>66500</v>
      </c>
      <c r="AL45" s="62">
        <v>66500</v>
      </c>
      <c r="AM45" s="62">
        <v>66500</v>
      </c>
      <c r="AN45" s="62">
        <v>66500</v>
      </c>
      <c r="AO45" s="62">
        <v>66500</v>
      </c>
      <c r="AP45" s="62">
        <v>66500</v>
      </c>
      <c r="AQ45" s="62">
        <v>66500</v>
      </c>
      <c r="AR45" s="62">
        <v>66500</v>
      </c>
      <c r="AS45" s="62">
        <v>66500</v>
      </c>
      <c r="AT45" s="62">
        <v>66500</v>
      </c>
    </row>
    <row r="46" spans="1:46" x14ac:dyDescent="0.2">
      <c r="A46" s="94" t="s">
        <v>138</v>
      </c>
      <c r="B46" s="62">
        <v>0</v>
      </c>
      <c r="C46" s="62">
        <v>0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-25000</v>
      </c>
      <c r="R46" s="62">
        <v>-25000</v>
      </c>
      <c r="S46" s="62">
        <v>-25000</v>
      </c>
      <c r="T46" s="62">
        <v>-25000</v>
      </c>
      <c r="U46" s="62">
        <v>-25000</v>
      </c>
      <c r="V46" s="62">
        <v>-25000</v>
      </c>
      <c r="W46" s="62">
        <v>-25000</v>
      </c>
      <c r="X46" s="62">
        <v>-25000</v>
      </c>
      <c r="Y46" s="62">
        <v>-25000</v>
      </c>
      <c r="Z46" s="62">
        <v>-25000</v>
      </c>
      <c r="AA46" s="62">
        <v>-25000</v>
      </c>
      <c r="AB46" s="62">
        <v>-25000</v>
      </c>
      <c r="AC46" s="62">
        <v>-25000</v>
      </c>
      <c r="AD46" s="62">
        <v>-25000</v>
      </c>
      <c r="AE46" s="62">
        <v>-25000</v>
      </c>
      <c r="AF46" s="62">
        <v>-37500</v>
      </c>
      <c r="AG46" s="62">
        <v>-50000</v>
      </c>
      <c r="AH46" s="62">
        <v>-62500</v>
      </c>
      <c r="AI46" s="62">
        <v>-80000</v>
      </c>
      <c r="AJ46" s="62">
        <f>AI46-12500</f>
        <v>-92500</v>
      </c>
      <c r="AK46" s="62">
        <f>AJ46-20000</f>
        <v>-112500</v>
      </c>
      <c r="AL46" s="62">
        <f t="shared" ref="AL46:AT46" si="12">AK46-20000</f>
        <v>-132500</v>
      </c>
      <c r="AM46" s="62">
        <f t="shared" si="12"/>
        <v>-152500</v>
      </c>
      <c r="AN46" s="62">
        <f t="shared" si="12"/>
        <v>-172500</v>
      </c>
      <c r="AO46" s="62">
        <f t="shared" si="12"/>
        <v>-192500</v>
      </c>
      <c r="AP46" s="62">
        <f t="shared" si="12"/>
        <v>-212500</v>
      </c>
      <c r="AQ46" s="62">
        <f>AP46-70000</f>
        <v>-282500</v>
      </c>
      <c r="AR46" s="62">
        <f t="shared" si="12"/>
        <v>-302500</v>
      </c>
      <c r="AS46" s="62">
        <f t="shared" si="12"/>
        <v>-322500</v>
      </c>
      <c r="AT46" s="62">
        <f t="shared" si="12"/>
        <v>-342500</v>
      </c>
    </row>
    <row r="47" spans="1:46" x14ac:dyDescent="0.2">
      <c r="A47" s="94" t="s">
        <v>137</v>
      </c>
      <c r="B47" s="62">
        <v>0</v>
      </c>
      <c r="C47" s="62">
        <f>B48+B47</f>
        <v>-20050</v>
      </c>
      <c r="D47" s="62">
        <f t="shared" ref="D47:AT47" si="13">C48+C47</f>
        <v>-33490</v>
      </c>
      <c r="E47" s="62">
        <f t="shared" si="13"/>
        <v>-39810</v>
      </c>
      <c r="F47" s="62">
        <f t="shared" si="13"/>
        <v>-43160</v>
      </c>
      <c r="G47" s="62">
        <f t="shared" si="13"/>
        <v>-42570</v>
      </c>
      <c r="H47" s="62">
        <f t="shared" si="13"/>
        <v>-31160</v>
      </c>
      <c r="I47" s="62">
        <f t="shared" si="13"/>
        <v>-24580</v>
      </c>
      <c r="J47" s="62">
        <f t="shared" si="13"/>
        <v>-19370</v>
      </c>
      <c r="K47" s="62">
        <f t="shared" si="13"/>
        <v>-9840</v>
      </c>
      <c r="L47" s="62">
        <f t="shared" si="13"/>
        <v>-930</v>
      </c>
      <c r="M47" s="62">
        <f t="shared" si="13"/>
        <v>4570</v>
      </c>
      <c r="N47" s="62">
        <f t="shared" si="13"/>
        <v>11470</v>
      </c>
      <c r="O47" s="62">
        <f t="shared" si="13"/>
        <v>23840</v>
      </c>
      <c r="P47" s="62">
        <f t="shared" si="13"/>
        <v>31890</v>
      </c>
      <c r="Q47" s="62">
        <f t="shared" si="13"/>
        <v>40320</v>
      </c>
      <c r="R47" s="62">
        <f t="shared" si="13"/>
        <v>51920</v>
      </c>
      <c r="S47" s="62">
        <f t="shared" si="13"/>
        <v>65590</v>
      </c>
      <c r="T47" s="62">
        <f t="shared" si="13"/>
        <v>79380</v>
      </c>
      <c r="U47" s="62">
        <f t="shared" si="13"/>
        <v>84746.666666666672</v>
      </c>
      <c r="V47" s="62">
        <f t="shared" si="13"/>
        <v>75513.333333333343</v>
      </c>
      <c r="W47" s="62">
        <f t="shared" si="13"/>
        <v>71600.000000000015</v>
      </c>
      <c r="X47" s="62">
        <f t="shared" si="13"/>
        <v>70156.666666666686</v>
      </c>
      <c r="Y47" s="62">
        <f t="shared" si="13"/>
        <v>66463.333333333358</v>
      </c>
      <c r="Z47" s="62">
        <f t="shared" si="13"/>
        <v>70570.000000000029</v>
      </c>
      <c r="AA47" s="62">
        <f t="shared" si="13"/>
        <v>75676.666666666701</v>
      </c>
      <c r="AB47" s="62">
        <f t="shared" si="13"/>
        <v>78893.333333333372</v>
      </c>
      <c r="AC47" s="62">
        <f t="shared" si="13"/>
        <v>82170.000000000044</v>
      </c>
      <c r="AD47" s="62">
        <f t="shared" si="13"/>
        <v>85986.666666666715</v>
      </c>
      <c r="AE47" s="62">
        <f t="shared" si="13"/>
        <v>90733.333333333387</v>
      </c>
      <c r="AF47" s="62">
        <f t="shared" si="13"/>
        <v>90060.000000000058</v>
      </c>
      <c r="AG47" s="62">
        <f t="shared" si="13"/>
        <v>92786.66666666673</v>
      </c>
      <c r="AH47" s="62">
        <f t="shared" si="13"/>
        <v>103763.3333333334</v>
      </c>
      <c r="AI47" s="62">
        <f t="shared" si="13"/>
        <v>117870.00000000007</v>
      </c>
      <c r="AJ47" s="62">
        <f t="shared" si="13"/>
        <v>136285.26865291578</v>
      </c>
      <c r="AK47" s="62">
        <f t="shared" si="13"/>
        <v>155440.47132902755</v>
      </c>
      <c r="AL47" s="62">
        <f t="shared" si="13"/>
        <v>174543.59286314083</v>
      </c>
      <c r="AM47" s="62">
        <f t="shared" si="13"/>
        <v>192209.95208191883</v>
      </c>
      <c r="AN47" s="62">
        <f t="shared" si="13"/>
        <v>211997.52093683227</v>
      </c>
      <c r="AO47" s="62">
        <f t="shared" si="13"/>
        <v>234530.27494102099</v>
      </c>
      <c r="AP47" s="62">
        <f t="shared" si="13"/>
        <v>256263.57470011048</v>
      </c>
      <c r="AQ47" s="62">
        <f t="shared" si="13"/>
        <v>277684.04736828961</v>
      </c>
      <c r="AR47" s="62">
        <f t="shared" si="13"/>
        <v>297059.18994798895</v>
      </c>
      <c r="AS47" s="62">
        <f t="shared" si="13"/>
        <v>318568.83874132531</v>
      </c>
      <c r="AT47" s="62">
        <f t="shared" si="13"/>
        <v>342842.06650568818</v>
      </c>
    </row>
    <row r="48" spans="1:46" x14ac:dyDescent="0.2">
      <c r="A48" s="94" t="s">
        <v>139</v>
      </c>
      <c r="B48" s="62">
        <f>'PL by Month'!B37</f>
        <v>-20050</v>
      </c>
      <c r="C48" s="62">
        <f>'PL by Month'!C37</f>
        <v>-13440</v>
      </c>
      <c r="D48" s="62">
        <f>'PL by Month'!D37</f>
        <v>-6320</v>
      </c>
      <c r="E48" s="62">
        <f>'PL by Month'!E37</f>
        <v>-3350</v>
      </c>
      <c r="F48" s="62">
        <f>'PL by Month'!F37</f>
        <v>590</v>
      </c>
      <c r="G48" s="62">
        <f>'PL by Month'!G37</f>
        <v>11410</v>
      </c>
      <c r="H48" s="62">
        <f>'PL by Month'!H37</f>
        <v>6580</v>
      </c>
      <c r="I48" s="62">
        <f>'PL by Month'!I37</f>
        <v>5210</v>
      </c>
      <c r="J48" s="62">
        <f>'PL by Month'!J37</f>
        <v>9530</v>
      </c>
      <c r="K48" s="62">
        <f>'PL by Month'!K37</f>
        <v>8910</v>
      </c>
      <c r="L48" s="62">
        <f>'PL by Month'!L37</f>
        <v>5500</v>
      </c>
      <c r="M48" s="62">
        <f>'PL by Month'!M37</f>
        <v>6900</v>
      </c>
      <c r="N48" s="62">
        <f>'PL by Month'!N37</f>
        <v>12370</v>
      </c>
      <c r="O48" s="62">
        <f>'PL by Month'!O37</f>
        <v>8050</v>
      </c>
      <c r="P48" s="62">
        <f>'PL by Month'!P37</f>
        <v>8430</v>
      </c>
      <c r="Q48" s="62">
        <f>'PL by Month'!Q37</f>
        <v>11600</v>
      </c>
      <c r="R48" s="62">
        <f>'PL by Month'!R37</f>
        <v>13670</v>
      </c>
      <c r="S48" s="62">
        <f>'PL by Month'!S37</f>
        <v>13790</v>
      </c>
      <c r="T48" s="62">
        <f>'PL by Month'!T37</f>
        <v>5366.666666666667</v>
      </c>
      <c r="U48" s="62">
        <f>'PL by Month'!U37</f>
        <v>-9233.3333333333321</v>
      </c>
      <c r="V48" s="62">
        <f>'PL by Month'!V37</f>
        <v>-3913.333333333333</v>
      </c>
      <c r="W48" s="62">
        <f>'PL by Month'!W37</f>
        <v>-1443.333333333333</v>
      </c>
      <c r="X48" s="62">
        <f>'PL by Month'!X37</f>
        <v>-3693.333333333333</v>
      </c>
      <c r="Y48" s="62">
        <f>'PL by Month'!Y37</f>
        <v>4106.666666666667</v>
      </c>
      <c r="Z48" s="62">
        <f>'PL by Month'!Z37</f>
        <v>5106.666666666667</v>
      </c>
      <c r="AA48" s="62">
        <f>'PL by Month'!AA37</f>
        <v>3216.666666666667</v>
      </c>
      <c r="AB48" s="62">
        <f>'PL by Month'!AB37</f>
        <v>3276.666666666667</v>
      </c>
      <c r="AC48" s="62">
        <f>'PL by Month'!AC37</f>
        <v>3816.666666666667</v>
      </c>
      <c r="AD48" s="62">
        <f>'PL by Month'!AD37</f>
        <v>4746.666666666667</v>
      </c>
      <c r="AE48" s="62">
        <f>'PL by Month'!AE37</f>
        <v>-673.33333333333303</v>
      </c>
      <c r="AF48" s="62">
        <f>'PL by Month'!AF37</f>
        <v>2726.666666666667</v>
      </c>
      <c r="AG48" s="62">
        <f>'PL by Month'!AG37</f>
        <v>10976.666666666668</v>
      </c>
      <c r="AH48" s="62">
        <f>'PL by Month'!AH37</f>
        <v>14106.666666666668</v>
      </c>
      <c r="AI48" s="62">
        <f>'PL by Month'!AI37</f>
        <v>18415.268652915707</v>
      </c>
      <c r="AJ48" s="62">
        <f>'PL by Month'!AJ37</f>
        <v>19155.20267611176</v>
      </c>
      <c r="AK48" s="62">
        <f>'PL by Month'!AK37</f>
        <v>19103.121534113267</v>
      </c>
      <c r="AL48" s="62">
        <f>'PL by Month'!AL37</f>
        <v>17666.359218778016</v>
      </c>
      <c r="AM48" s="62">
        <f>'PL by Month'!AM37</f>
        <v>19787.568854913428</v>
      </c>
      <c r="AN48" s="62">
        <f>'PL by Month'!AN37</f>
        <v>22532.754004188726</v>
      </c>
      <c r="AO48" s="62">
        <f>'PL by Month'!AO37</f>
        <v>21733.299759089496</v>
      </c>
      <c r="AP48" s="62">
        <f>'PL by Month'!AP37</f>
        <v>21420.472668179129</v>
      </c>
      <c r="AQ48" s="62">
        <f>'PL by Month'!AQ37</f>
        <v>19375.142579699357</v>
      </c>
      <c r="AR48" s="62">
        <f>'PL by Month'!AR37</f>
        <v>21509.648793336379</v>
      </c>
      <c r="AS48" s="62">
        <f>'PL by Month'!AS37</f>
        <v>24273.227764362891</v>
      </c>
      <c r="AT48" s="62">
        <f>'PL by Month'!AT37</f>
        <v>26760.829575383417</v>
      </c>
    </row>
    <row r="49" spans="1:46" s="6" customFormat="1" x14ac:dyDescent="0.2">
      <c r="A49" s="92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</row>
    <row r="50" spans="1:46" x14ac:dyDescent="0.2">
      <c r="A50" s="91" t="s">
        <v>20</v>
      </c>
      <c r="B50" s="62">
        <f>SUM(B45:B48)</f>
        <v>46450</v>
      </c>
      <c r="C50" s="62">
        <f t="shared" ref="C50:U50" si="14">SUM(C45:C48)</f>
        <v>33010</v>
      </c>
      <c r="D50" s="62">
        <f t="shared" si="14"/>
        <v>26690</v>
      </c>
      <c r="E50" s="62">
        <f t="shared" si="14"/>
        <v>23340</v>
      </c>
      <c r="F50" s="62">
        <f t="shared" si="14"/>
        <v>23930</v>
      </c>
      <c r="G50" s="62">
        <f t="shared" si="14"/>
        <v>35340</v>
      </c>
      <c r="H50" s="62">
        <f t="shared" si="14"/>
        <v>41920</v>
      </c>
      <c r="I50" s="62">
        <f t="shared" si="14"/>
        <v>47130</v>
      </c>
      <c r="J50" s="62">
        <f t="shared" si="14"/>
        <v>56660</v>
      </c>
      <c r="K50" s="62">
        <f t="shared" si="14"/>
        <v>65570</v>
      </c>
      <c r="L50" s="62">
        <f t="shared" si="14"/>
        <v>71070</v>
      </c>
      <c r="M50" s="64">
        <f t="shared" si="14"/>
        <v>77970</v>
      </c>
      <c r="N50" s="62">
        <f t="shared" si="14"/>
        <v>90340</v>
      </c>
      <c r="O50" s="62">
        <f t="shared" si="14"/>
        <v>98390</v>
      </c>
      <c r="P50" s="62">
        <f t="shared" si="14"/>
        <v>106820</v>
      </c>
      <c r="Q50" s="62">
        <f t="shared" si="14"/>
        <v>93420</v>
      </c>
      <c r="R50" s="62">
        <f t="shared" si="14"/>
        <v>107090</v>
      </c>
      <c r="S50" s="62">
        <f t="shared" si="14"/>
        <v>120880</v>
      </c>
      <c r="T50" s="62">
        <f t="shared" si="14"/>
        <v>126246.66666666667</v>
      </c>
      <c r="U50" s="62">
        <f t="shared" si="14"/>
        <v>117013.33333333334</v>
      </c>
      <c r="V50" s="62">
        <f t="shared" ref="V50:AH50" si="15">SUM(V45:V48)</f>
        <v>113100.00000000001</v>
      </c>
      <c r="W50" s="62">
        <f t="shared" si="15"/>
        <v>111656.66666666669</v>
      </c>
      <c r="X50" s="62">
        <f t="shared" si="15"/>
        <v>107963.33333333336</v>
      </c>
      <c r="Y50" s="62">
        <f t="shared" si="15"/>
        <v>112070.00000000003</v>
      </c>
      <c r="Z50" s="62">
        <f t="shared" si="15"/>
        <v>117176.6666666667</v>
      </c>
      <c r="AA50" s="62">
        <f t="shared" si="15"/>
        <v>120393.33333333337</v>
      </c>
      <c r="AB50" s="62">
        <f t="shared" si="15"/>
        <v>123670.00000000004</v>
      </c>
      <c r="AC50" s="62">
        <f t="shared" si="15"/>
        <v>127486.66666666672</v>
      </c>
      <c r="AD50" s="62">
        <f t="shared" si="15"/>
        <v>132233.33333333337</v>
      </c>
      <c r="AE50" s="62">
        <f t="shared" si="15"/>
        <v>131560.00000000003</v>
      </c>
      <c r="AF50" s="62">
        <f t="shared" si="15"/>
        <v>121786.66666666673</v>
      </c>
      <c r="AG50" s="62">
        <f t="shared" si="15"/>
        <v>120263.3333333334</v>
      </c>
      <c r="AH50" s="62">
        <f t="shared" si="15"/>
        <v>121870.00000000007</v>
      </c>
      <c r="AI50" s="62">
        <f t="shared" ref="AI50:AT50" si="16">SUM(AI45:AI48)</f>
        <v>122785.26865291578</v>
      </c>
      <c r="AJ50" s="62">
        <f t="shared" si="16"/>
        <v>129440.47132902754</v>
      </c>
      <c r="AK50" s="62">
        <f t="shared" si="16"/>
        <v>128543.59286314082</v>
      </c>
      <c r="AL50" s="62">
        <f t="shared" si="16"/>
        <v>126209.95208191885</v>
      </c>
      <c r="AM50" s="62">
        <f t="shared" si="16"/>
        <v>125997.52093683227</v>
      </c>
      <c r="AN50" s="62">
        <f t="shared" si="16"/>
        <v>128530.27494102099</v>
      </c>
      <c r="AO50" s="62">
        <f t="shared" si="16"/>
        <v>130263.57470011049</v>
      </c>
      <c r="AP50" s="62">
        <f t="shared" si="16"/>
        <v>131684.04736828961</v>
      </c>
      <c r="AQ50" s="62">
        <f t="shared" si="16"/>
        <v>81059.189947988969</v>
      </c>
      <c r="AR50" s="62">
        <f t="shared" si="16"/>
        <v>82568.838741325337</v>
      </c>
      <c r="AS50" s="62">
        <f t="shared" si="16"/>
        <v>86842.066505688199</v>
      </c>
      <c r="AT50" s="62">
        <f t="shared" si="16"/>
        <v>93602.896081071609</v>
      </c>
    </row>
    <row r="51" spans="1:46" x14ac:dyDescent="0.2">
      <c r="A51" s="9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4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</row>
    <row r="52" spans="1:46" ht="13.5" thickBot="1" x14ac:dyDescent="0.25">
      <c r="A52" s="91" t="s">
        <v>21</v>
      </c>
      <c r="B52" s="65">
        <f t="shared" ref="B52:AH52" si="17">B42+B50</f>
        <v>275750</v>
      </c>
      <c r="C52" s="65">
        <f t="shared" si="17"/>
        <v>264710</v>
      </c>
      <c r="D52" s="65">
        <f t="shared" si="17"/>
        <v>247840</v>
      </c>
      <c r="E52" s="65">
        <f t="shared" si="17"/>
        <v>233990</v>
      </c>
      <c r="F52" s="65">
        <f t="shared" si="17"/>
        <v>242180</v>
      </c>
      <c r="G52" s="65">
        <f t="shared" si="17"/>
        <v>251290</v>
      </c>
      <c r="H52" s="65">
        <f t="shared" si="17"/>
        <v>250270</v>
      </c>
      <c r="I52" s="65">
        <f t="shared" si="17"/>
        <v>267230</v>
      </c>
      <c r="J52" s="65">
        <f t="shared" si="17"/>
        <v>257660</v>
      </c>
      <c r="K52" s="65">
        <f t="shared" si="17"/>
        <v>259670</v>
      </c>
      <c r="L52" s="65">
        <f t="shared" si="17"/>
        <v>254520</v>
      </c>
      <c r="M52" s="74">
        <f t="shared" si="17"/>
        <v>251570</v>
      </c>
      <c r="N52" s="65">
        <f t="shared" si="17"/>
        <v>254440</v>
      </c>
      <c r="O52" s="65">
        <f t="shared" si="17"/>
        <v>253190</v>
      </c>
      <c r="P52" s="65">
        <f t="shared" si="17"/>
        <v>248220</v>
      </c>
      <c r="Q52" s="65">
        <f t="shared" si="17"/>
        <v>204570</v>
      </c>
      <c r="R52" s="65">
        <f t="shared" si="17"/>
        <v>218290</v>
      </c>
      <c r="S52" s="65">
        <f t="shared" si="17"/>
        <v>229830</v>
      </c>
      <c r="T52" s="65">
        <f t="shared" si="17"/>
        <v>267946.66666666669</v>
      </c>
      <c r="U52" s="65">
        <f t="shared" si="17"/>
        <v>260413.33333333334</v>
      </c>
      <c r="V52" s="65">
        <f t="shared" si="17"/>
        <v>249550</v>
      </c>
      <c r="W52" s="65">
        <f t="shared" si="17"/>
        <v>243506.66666666669</v>
      </c>
      <c r="X52" s="65">
        <f t="shared" si="17"/>
        <v>239213.33333333337</v>
      </c>
      <c r="Y52" s="65">
        <f t="shared" si="17"/>
        <v>237520.00000000003</v>
      </c>
      <c r="Z52" s="65">
        <f t="shared" si="17"/>
        <v>242126.66666666669</v>
      </c>
      <c r="AA52" s="65">
        <f t="shared" si="17"/>
        <v>248243.33333333337</v>
      </c>
      <c r="AB52" s="65">
        <f t="shared" si="17"/>
        <v>252020.00000000006</v>
      </c>
      <c r="AC52" s="65">
        <f t="shared" si="17"/>
        <v>256986.66666666672</v>
      </c>
      <c r="AD52" s="65">
        <f t="shared" si="17"/>
        <v>259983.33333333337</v>
      </c>
      <c r="AE52" s="65">
        <f t="shared" si="17"/>
        <v>258160.00000000003</v>
      </c>
      <c r="AF52" s="65">
        <f t="shared" si="17"/>
        <v>249286.66666666674</v>
      </c>
      <c r="AG52" s="65">
        <f t="shared" si="17"/>
        <v>232863.3333333334</v>
      </c>
      <c r="AH52" s="65">
        <f t="shared" si="17"/>
        <v>223520.00000000006</v>
      </c>
      <c r="AI52" s="65">
        <f t="shared" ref="AI52:AT52" si="18">AI42+AI50</f>
        <v>213321.26865291578</v>
      </c>
      <c r="AJ52" s="65">
        <f t="shared" si="18"/>
        <v>220064.47132902755</v>
      </c>
      <c r="AK52" s="65">
        <f t="shared" si="18"/>
        <v>219167.5928631408</v>
      </c>
      <c r="AL52" s="65">
        <f t="shared" si="18"/>
        <v>216679.95208191883</v>
      </c>
      <c r="AM52" s="65">
        <f t="shared" si="18"/>
        <v>216731.52093683227</v>
      </c>
      <c r="AN52" s="65">
        <f t="shared" si="18"/>
        <v>219572.27494102099</v>
      </c>
      <c r="AO52" s="65">
        <f t="shared" si="18"/>
        <v>221195.57470011048</v>
      </c>
      <c r="AP52" s="65">
        <f t="shared" si="18"/>
        <v>222594.04736828961</v>
      </c>
      <c r="AQ52" s="65">
        <f t="shared" si="18"/>
        <v>171749.18994798895</v>
      </c>
      <c r="AR52" s="65">
        <f t="shared" si="18"/>
        <v>173522.83874132534</v>
      </c>
      <c r="AS52" s="65">
        <f t="shared" si="18"/>
        <v>178126.06650568818</v>
      </c>
      <c r="AT52" s="65">
        <f t="shared" si="18"/>
        <v>185172.89608107161</v>
      </c>
    </row>
    <row r="53" spans="1:46" ht="13.5" thickTop="1" x14ac:dyDescent="0.2">
      <c r="A53" s="38"/>
      <c r="B53" s="62">
        <f>B25-B52</f>
        <v>0</v>
      </c>
      <c r="C53" s="62">
        <f>C25-C52</f>
        <v>0</v>
      </c>
      <c r="D53" s="62">
        <f t="shared" ref="D53" si="19">D25-D52</f>
        <v>0</v>
      </c>
      <c r="E53" s="62">
        <f t="shared" ref="E53" si="20">E25-E52</f>
        <v>0</v>
      </c>
      <c r="F53" s="62">
        <f t="shared" ref="F53" si="21">F25-F52</f>
        <v>0</v>
      </c>
      <c r="G53" s="62">
        <f t="shared" ref="G53" si="22">G25-G52</f>
        <v>0</v>
      </c>
      <c r="H53" s="62">
        <f t="shared" ref="H53" si="23">H25-H52</f>
        <v>0</v>
      </c>
      <c r="I53" s="62">
        <f t="shared" ref="I53" si="24">I25-I52</f>
        <v>0</v>
      </c>
      <c r="J53" s="62">
        <f t="shared" ref="J53" si="25">J25-J52</f>
        <v>0</v>
      </c>
      <c r="K53" s="62">
        <f t="shared" ref="K53" si="26">K25-K52</f>
        <v>0</v>
      </c>
      <c r="L53" s="62">
        <f t="shared" ref="L53" si="27">L25-L52</f>
        <v>0</v>
      </c>
      <c r="M53" s="64">
        <f t="shared" ref="M53" si="28">M25-M52</f>
        <v>0</v>
      </c>
      <c r="N53" s="62">
        <f t="shared" ref="N53" si="29">N25-N52</f>
        <v>0</v>
      </c>
      <c r="O53" s="62">
        <f t="shared" ref="O53" si="30">O25-O52</f>
        <v>0</v>
      </c>
      <c r="P53" s="62">
        <f t="shared" ref="P53" si="31">P25-P52</f>
        <v>0</v>
      </c>
      <c r="Q53" s="62">
        <f t="shared" ref="Q53" si="32">Q25-Q52</f>
        <v>0</v>
      </c>
      <c r="R53" s="62">
        <f t="shared" ref="R53" si="33">R25-R52</f>
        <v>0</v>
      </c>
      <c r="S53" s="62">
        <f t="shared" ref="S53" si="34">S25-S52</f>
        <v>0</v>
      </c>
      <c r="T53" s="62">
        <f t="shared" ref="T53" si="35">T25-T52</f>
        <v>0</v>
      </c>
      <c r="U53" s="62">
        <f t="shared" ref="U53" si="36">U25-U52</f>
        <v>0</v>
      </c>
      <c r="V53" s="62">
        <f t="shared" ref="V53" si="37">V25-V52</f>
        <v>0</v>
      </c>
      <c r="W53" s="62">
        <f t="shared" ref="W53" si="38">W25-W52</f>
        <v>0</v>
      </c>
      <c r="X53" s="62">
        <f t="shared" ref="X53" si="39">X25-X52</f>
        <v>0</v>
      </c>
      <c r="Y53" s="62">
        <f t="shared" ref="Y53" si="40">Y25-Y52</f>
        <v>0</v>
      </c>
      <c r="Z53" s="62">
        <f t="shared" ref="Z53" si="41">Z25-Z52</f>
        <v>0</v>
      </c>
      <c r="AA53" s="62">
        <f t="shared" ref="AA53" si="42">AA25-AA52</f>
        <v>0</v>
      </c>
      <c r="AB53" s="62">
        <f t="shared" ref="AB53" si="43">AB25-AB52</f>
        <v>0</v>
      </c>
      <c r="AC53" s="62">
        <f t="shared" ref="AC53" si="44">AC25-AC52</f>
        <v>0</v>
      </c>
      <c r="AD53" s="62">
        <f t="shared" ref="AD53" si="45">AD25-AD52</f>
        <v>0</v>
      </c>
      <c r="AE53" s="62">
        <f t="shared" ref="AE53" si="46">AE25-AE52</f>
        <v>0</v>
      </c>
      <c r="AF53" s="62">
        <f t="shared" ref="AF53" si="47">AF25-AF52</f>
        <v>0</v>
      </c>
      <c r="AG53" s="62">
        <f t="shared" ref="AG53" si="48">AG25-AG52</f>
        <v>0</v>
      </c>
      <c r="AH53" s="62">
        <f t="shared" ref="AH53" si="49">AH25-AH52</f>
        <v>0</v>
      </c>
      <c r="AI53" s="62">
        <f t="shared" ref="AI53:AT53" si="50">AI25-AI52</f>
        <v>0</v>
      </c>
      <c r="AJ53" s="62">
        <f t="shared" si="50"/>
        <v>0</v>
      </c>
      <c r="AK53" s="62">
        <f t="shared" si="50"/>
        <v>0</v>
      </c>
      <c r="AL53" s="62">
        <f t="shared" si="50"/>
        <v>0</v>
      </c>
      <c r="AM53" s="62">
        <f t="shared" si="50"/>
        <v>0</v>
      </c>
      <c r="AN53" s="62">
        <f t="shared" si="50"/>
        <v>0</v>
      </c>
      <c r="AO53" s="62">
        <f t="shared" si="50"/>
        <v>0</v>
      </c>
      <c r="AP53" s="62">
        <f t="shared" si="50"/>
        <v>0</v>
      </c>
      <c r="AQ53" s="62">
        <f t="shared" si="50"/>
        <v>0</v>
      </c>
      <c r="AR53" s="62">
        <f t="shared" si="50"/>
        <v>0</v>
      </c>
      <c r="AS53" s="62">
        <f t="shared" si="50"/>
        <v>0</v>
      </c>
      <c r="AT53" s="62">
        <f t="shared" si="50"/>
        <v>0</v>
      </c>
    </row>
    <row r="54" spans="1:46" x14ac:dyDescent="0.2">
      <c r="A54" s="1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4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</row>
    <row r="55" spans="1:46" x14ac:dyDescent="0.2">
      <c r="A55" s="8" t="s">
        <v>22</v>
      </c>
      <c r="B55" s="75">
        <f>B9/(('PL by Month'!B7)/30)</f>
        <v>4.5454545454545459</v>
      </c>
      <c r="C55" s="75">
        <f>C9/(('PL by Month'!B7+'PL by Month'!C7)/60)</f>
        <v>5.0149253731343286</v>
      </c>
      <c r="D55" s="75">
        <f>D9/(('PL by Month'!C7+'PL by Month'!D7)/60)</f>
        <v>4.9781659388646284</v>
      </c>
      <c r="E55" s="75">
        <f>E9/(('PL by Month'!D7+'PL by Month'!E7)/60)</f>
        <v>4.8625180897250369</v>
      </c>
      <c r="F55" s="75">
        <f>F9/(('PL by Month'!E7+'PL by Month'!F7)/60)</f>
        <v>6.0869565217391308</v>
      </c>
      <c r="G55" s="75">
        <f>G9/(('PL by Month'!F7+'PL by Month'!G7)/60)</f>
        <v>3.8189533239038189</v>
      </c>
      <c r="H55" s="75">
        <f>H9/(('PL by Month'!G7+'PL by Month'!H7)/60)</f>
        <v>3.3191489361702127</v>
      </c>
      <c r="I55" s="75">
        <f>I9/(('PL by Month'!H7+'PL by Month'!I7)/60)</f>
        <v>2.5862068965517242</v>
      </c>
      <c r="J55" s="75">
        <f>J9/(('PL by Month'!I7+'PL by Month'!J7)/60)</f>
        <v>3.6871508379888267</v>
      </c>
      <c r="K55" s="75">
        <f>K9/(('PL by Month'!J7+'PL by Month'!K7)/60)</f>
        <v>5.6300268096514738</v>
      </c>
      <c r="L55" s="75">
        <f>L9/(('PL by Month'!K7+'PL by Month'!L7)/60)</f>
        <v>7.9155672823218989E-2</v>
      </c>
      <c r="M55" s="75">
        <f>M9/(('PL by Month'!L7+'PL by Month'!M7)/60)</f>
        <v>2.0662251655629138</v>
      </c>
      <c r="N55" s="75">
        <f>N9/(('PL by Month'!M7+'PL by Month'!N7)/60)</f>
        <v>2.9296875</v>
      </c>
      <c r="O55" s="75">
        <f>O9/(('PL by Month'!N7+'PL by Month'!O7)/60)</f>
        <v>1.9615384615384615</v>
      </c>
      <c r="P55" s="75">
        <f>P9/(('PL by Month'!O7+'PL by Month'!P7)/60)</f>
        <v>2.8149100257069408</v>
      </c>
      <c r="Q55" s="75">
        <f>Q9/(('PL by Month'!P7+'PL by Month'!Q7)/60)</f>
        <v>1.3513513513513513</v>
      </c>
      <c r="R55" s="75">
        <f>R9/(('PL by Month'!Q7+'PL by Month'!R7)/60)</f>
        <v>0.34351145038167941</v>
      </c>
      <c r="S55" s="75">
        <f>S9/(('PL by Month'!R7+'PL by Month'!S7)/60)</f>
        <v>2.3308270676691731</v>
      </c>
      <c r="T55" s="75">
        <f>T9/(('PL by Month'!S7+'PL by Month'!T7)/60)</f>
        <v>2.464788732394366</v>
      </c>
      <c r="U55" s="75">
        <f>U9/(('PL by Month'!T7+'PL by Month'!U7)/60)</f>
        <v>3.4575087310826542</v>
      </c>
      <c r="V55" s="75">
        <f>V9/(('PL by Month'!U7+'PL by Month'!V7)/60)</f>
        <v>0.32412965186074427</v>
      </c>
      <c r="W55" s="75">
        <f>W9/(('PL by Month'!V7+'PL by Month'!W7)/60)</f>
        <v>2.8538283062645013</v>
      </c>
      <c r="X55" s="75">
        <f>X9/(('PL by Month'!W7+'PL by Month'!X7)/60)</f>
        <v>2.7272727272727275</v>
      </c>
      <c r="Y55" s="75">
        <f>Y9/(('PL by Month'!X7+'PL by Month'!Y7)/60)</f>
        <v>0.47511312217194568</v>
      </c>
      <c r="Z55" s="75">
        <f>Z9/(('PL by Month'!Y7+'PL by Month'!Z7)/60)</f>
        <v>1.1630558722919042</v>
      </c>
      <c r="AA55" s="75">
        <f>AA9/(('PL by Month'!Z7+'PL by Month'!AA7)/60)</f>
        <v>2.5510204081632653</v>
      </c>
      <c r="AB55" s="75">
        <f>AB9/(('PL by Month'!AA7+'PL by Month'!AB7)/60)</f>
        <v>3.303964757709251</v>
      </c>
      <c r="AC55" s="75">
        <f>AC9/(('PL by Month'!AB7+'PL by Month'!AC7)/60)</f>
        <v>1.9629225736095963</v>
      </c>
      <c r="AD55" s="75">
        <f>AD9/(('PL by Month'!AC7+'PL by Month'!AD7)/60)</f>
        <v>3.0954994511525795</v>
      </c>
      <c r="AE55" s="75">
        <f>AE9/(('PL by Month'!AD7+'PL by Month'!AE7)/60)</f>
        <v>2.6666666666666665</v>
      </c>
      <c r="AF55" s="75">
        <f>AF9/(('PL by Month'!AE7+'PL by Month'!AF7)/60)</f>
        <v>2.9600886917960088</v>
      </c>
      <c r="AG55" s="75">
        <f>AG9/(('PL by Month'!AF7+'PL by Month'!AG7)/60)</f>
        <v>0.87190527448869748</v>
      </c>
      <c r="AH55" s="75">
        <f>AH9/(('PL by Month'!AG7+'PL by Month'!AH7)/60)</f>
        <v>2.6018808777429467</v>
      </c>
      <c r="AI55" s="101">
        <v>5</v>
      </c>
      <c r="AJ55" s="101">
        <v>5</v>
      </c>
      <c r="AK55" s="101">
        <v>5</v>
      </c>
      <c r="AL55" s="101">
        <v>5</v>
      </c>
      <c r="AM55" s="101">
        <v>5</v>
      </c>
      <c r="AN55" s="101">
        <v>5</v>
      </c>
      <c r="AO55" s="101">
        <v>5</v>
      </c>
      <c r="AP55" s="101">
        <v>5</v>
      </c>
      <c r="AQ55" s="101">
        <v>5</v>
      </c>
      <c r="AR55" s="101">
        <v>5</v>
      </c>
      <c r="AS55" s="101">
        <v>5</v>
      </c>
      <c r="AT55" s="101">
        <v>5</v>
      </c>
    </row>
    <row r="56" spans="1:46" x14ac:dyDescent="0.2">
      <c r="A56" s="8" t="s">
        <v>23</v>
      </c>
      <c r="B56" s="4">
        <f>B30/('PL by Month'!B9+'PL by Month'!C9)</f>
        <v>0.25321637426900584</v>
      </c>
      <c r="C56" s="4">
        <f>C30/('PL by Month'!C9+'PL by Month'!D9)</f>
        <v>0.24941176470588236</v>
      </c>
      <c r="D56" s="4">
        <f>D30/('PL by Month'!D9+'PL by Month'!E9)</f>
        <v>0.21492537313432836</v>
      </c>
      <c r="E56" s="4">
        <f>E30/('PL by Month'!E9+'PL by Month'!F9)</f>
        <v>0.18501529051987767</v>
      </c>
      <c r="F56" s="4">
        <f>F30/('PL by Month'!F9+'PL by Month'!G9)</f>
        <v>0.19303797468354431</v>
      </c>
      <c r="G56" s="4">
        <f>G30/('PL by Month'!G9+'PL by Month'!H9)</f>
        <v>0.17320261437908496</v>
      </c>
      <c r="H56" s="4">
        <f>H30/('PL by Month'!H9+'PL by Month'!I9)</f>
        <v>0.16993464052287582</v>
      </c>
      <c r="I56" s="4">
        <f>I30/('PL by Month'!I9+'PL by Month'!J9)</f>
        <v>0.16025641025641027</v>
      </c>
      <c r="J56" s="4">
        <f>J30/('PL by Month'!J9+'PL by Month'!K9)</f>
        <v>0.14723926380368099</v>
      </c>
      <c r="K56" s="4">
        <f>K30/('PL by Month'!K9+'PL by Month'!L9)</f>
        <v>0.15249266862170088</v>
      </c>
      <c r="L56" s="4">
        <f>L30/('PL by Month'!L9+'PL by Month'!M9)</f>
        <v>0.1380813953488372</v>
      </c>
      <c r="M56" s="4">
        <f>M30/('PL by Month'!M9+'PL by Month'!N9)</f>
        <v>0.13556851311953352</v>
      </c>
      <c r="N56" s="4">
        <f>N30/('PL by Month'!N9+'PL by Month'!O9)</f>
        <v>0.14114114114114115</v>
      </c>
      <c r="O56" s="4">
        <f>O30/('PL by Month'!O9+'PL by Month'!P9)</f>
        <v>0.14814814814814814</v>
      </c>
      <c r="P56" s="4">
        <f>P30/('PL by Month'!P9+'PL by Month'!Q9)</f>
        <v>0.13564668769716087</v>
      </c>
      <c r="Q56" s="4">
        <f>Q30/('PL by Month'!Q9+'PL by Month'!R9)</f>
        <v>0.12619808306709265</v>
      </c>
      <c r="R56" s="4">
        <f>R30/('PL by Month'!R9+'PL by Month'!S9)</f>
        <v>0.12579617834394904</v>
      </c>
      <c r="S56" s="4">
        <f>S30/('PL by Month'!S9+'PL by Month'!T9)</f>
        <v>9.7733711048158645E-2</v>
      </c>
      <c r="T56" s="4">
        <f>T30/('PL by Month'!T9+'PL by Month'!U9)</f>
        <v>0.10286458333333333</v>
      </c>
      <c r="U56" s="4">
        <f>U30/('PL by Month'!U9+'PL by Month'!V9)</f>
        <v>0.11315789473684211</v>
      </c>
      <c r="V56" s="4">
        <f>V30/('PL by Month'!V9+'PL by Month'!W9)</f>
        <v>0.10657894736842105</v>
      </c>
      <c r="W56" s="4">
        <f>W30/('PL by Month'!W9+'PL by Month'!X9)</f>
        <v>9.1968911917098439E-2</v>
      </c>
      <c r="X56" s="4">
        <f>X30/('PL by Month'!X9+'PL by Month'!Y9)</f>
        <v>8.9005235602094238E-2</v>
      </c>
      <c r="Y56" s="4">
        <f>Y30/('PL by Month'!Y9+'PL by Month'!Z9)</f>
        <v>0.10461956521739131</v>
      </c>
      <c r="Z56" s="4">
        <f>Z30/('PL by Month'!Z9+'PL by Month'!AA9)</f>
        <v>0.11126005361930295</v>
      </c>
      <c r="AA56" s="4">
        <f>AA30/('PL by Month'!AA9+'PL by Month'!AB9)</f>
        <v>0.11886304909560723</v>
      </c>
      <c r="AB56" s="4">
        <f>AB30/('PL by Month'!AB9+'PL by Month'!AC9)</f>
        <v>0.11469072164948453</v>
      </c>
      <c r="AC56" s="4">
        <f>AC30/('PL by Month'!AC9+'PL by Month'!AD9)</f>
        <v>0.12401055408970976</v>
      </c>
      <c r="AD56" s="4">
        <f>AD30/('PL by Month'!AD9+'PL by Month'!AE9)</f>
        <v>0.11477572559366754</v>
      </c>
      <c r="AE56" s="4">
        <f>AE30/('PL by Month'!AE9+'PL by Month'!AF9)</f>
        <v>0.10779220779220779</v>
      </c>
      <c r="AF56" s="4">
        <f>AF30/('PL by Month'!AF9+'PL by Month'!AG9)</f>
        <v>0.11082474226804123</v>
      </c>
      <c r="AG56" s="4">
        <f>AG30/('PL by Month'!AG9+'PL by Month'!AH9)</f>
        <v>0.11082474226804123</v>
      </c>
      <c r="AH56" s="4">
        <f>AH30/('PL by Month'!AH9+'PL by Month'!AI9)</f>
        <v>0.10703600536469615</v>
      </c>
      <c r="AI56" s="102">
        <v>0.1</v>
      </c>
      <c r="AJ56" s="102">
        <v>0.1</v>
      </c>
      <c r="AK56" s="102">
        <v>0.1</v>
      </c>
      <c r="AL56" s="102">
        <v>0.1</v>
      </c>
      <c r="AM56" s="102">
        <v>0.1</v>
      </c>
      <c r="AN56" s="102">
        <v>0.1</v>
      </c>
      <c r="AO56" s="102">
        <v>0.1</v>
      </c>
      <c r="AP56" s="102">
        <v>0.1</v>
      </c>
      <c r="AQ56" s="102">
        <v>0.1</v>
      </c>
      <c r="AR56" s="102">
        <v>0.1</v>
      </c>
      <c r="AS56" s="102">
        <v>0.1</v>
      </c>
      <c r="AT56" s="102">
        <v>0.1</v>
      </c>
    </row>
    <row r="57" spans="1:46" x14ac:dyDescent="0.2"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4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</row>
    <row r="58" spans="1:46" x14ac:dyDescent="0.2">
      <c r="A58" s="8" t="s">
        <v>24</v>
      </c>
      <c r="B58" s="62">
        <f t="shared" ref="B58:AH58" si="51">B8-B33</f>
        <v>35000</v>
      </c>
      <c r="C58" s="62">
        <f t="shared" si="51"/>
        <v>26710</v>
      </c>
      <c r="D58" s="62">
        <f t="shared" si="51"/>
        <v>15590</v>
      </c>
      <c r="E58" s="62">
        <f t="shared" si="51"/>
        <v>5240</v>
      </c>
      <c r="F58" s="62">
        <f t="shared" si="51"/>
        <v>9180</v>
      </c>
      <c r="G58" s="62">
        <f t="shared" si="51"/>
        <v>32790</v>
      </c>
      <c r="H58" s="62">
        <f t="shared" si="51"/>
        <v>36770</v>
      </c>
      <c r="I58" s="62">
        <f t="shared" si="51"/>
        <v>65980</v>
      </c>
      <c r="J58" s="62">
        <f t="shared" si="51"/>
        <v>52910</v>
      </c>
      <c r="K58" s="62">
        <f t="shared" si="51"/>
        <v>42420</v>
      </c>
      <c r="L58" s="62">
        <f t="shared" si="51"/>
        <v>75270</v>
      </c>
      <c r="M58" s="64">
        <f t="shared" si="51"/>
        <v>62570</v>
      </c>
      <c r="N58" s="62">
        <f t="shared" si="51"/>
        <v>63440</v>
      </c>
      <c r="O58" s="62">
        <f t="shared" si="51"/>
        <v>69440</v>
      </c>
      <c r="P58" s="62">
        <f t="shared" si="51"/>
        <v>62220</v>
      </c>
      <c r="Q58" s="62">
        <f t="shared" si="51"/>
        <v>32570</v>
      </c>
      <c r="R58" s="62">
        <f t="shared" si="51"/>
        <v>61790</v>
      </c>
      <c r="S58" s="62">
        <f t="shared" si="51"/>
        <v>57580</v>
      </c>
      <c r="T58" s="62">
        <f t="shared" si="51"/>
        <v>13280</v>
      </c>
      <c r="U58" s="62">
        <f t="shared" si="51"/>
        <v>8580</v>
      </c>
      <c r="V58" s="62">
        <f t="shared" si="51"/>
        <v>21050</v>
      </c>
      <c r="W58" s="62">
        <f t="shared" si="51"/>
        <v>6090</v>
      </c>
      <c r="X58" s="62">
        <f t="shared" si="51"/>
        <v>5380</v>
      </c>
      <c r="Y58" s="62">
        <f t="shared" si="51"/>
        <v>29770</v>
      </c>
      <c r="Z58" s="62">
        <f t="shared" si="51"/>
        <v>23960</v>
      </c>
      <c r="AA58" s="62">
        <f t="shared" si="51"/>
        <v>27410</v>
      </c>
      <c r="AB58" s="62">
        <f t="shared" si="51"/>
        <v>30520</v>
      </c>
      <c r="AC58" s="62">
        <f t="shared" si="51"/>
        <v>47070</v>
      </c>
      <c r="AD58" s="62">
        <f t="shared" si="51"/>
        <v>43650</v>
      </c>
      <c r="AE58" s="62">
        <f t="shared" si="51"/>
        <v>49160</v>
      </c>
      <c r="AF58" s="62">
        <f t="shared" si="51"/>
        <v>45870</v>
      </c>
      <c r="AG58" s="62">
        <f t="shared" si="51"/>
        <v>51280</v>
      </c>
      <c r="AH58" s="62">
        <f t="shared" si="51"/>
        <v>30270</v>
      </c>
      <c r="AI58" s="62">
        <f t="shared" ref="AI58:AT58" si="52">AI8-AI33</f>
        <v>5121.6019862490466</v>
      </c>
      <c r="AJ58" s="62">
        <f t="shared" si="52"/>
        <v>16398.137995694142</v>
      </c>
      <c r="AK58" s="62">
        <f t="shared" si="52"/>
        <v>19900.592863140741</v>
      </c>
      <c r="AL58" s="62">
        <f t="shared" si="52"/>
        <v>22317.285415252092</v>
      </c>
      <c r="AM58" s="62">
        <f t="shared" si="52"/>
        <v>26723.187603498856</v>
      </c>
      <c r="AN58" s="62">
        <f t="shared" si="52"/>
        <v>32955.274941020922</v>
      </c>
      <c r="AO58" s="62">
        <f t="shared" si="52"/>
        <v>38749.908033443753</v>
      </c>
      <c r="AP58" s="62">
        <f t="shared" si="52"/>
        <v>45006.714034956218</v>
      </c>
      <c r="AQ58" s="62">
        <f t="shared" si="52"/>
        <v>-750.81005201108928</v>
      </c>
      <c r="AR58" s="62">
        <f t="shared" si="52"/>
        <v>5514.1720746586252</v>
      </c>
      <c r="AS58" s="62">
        <f t="shared" si="52"/>
        <v>13463.733172354852</v>
      </c>
      <c r="AT58" s="62">
        <f t="shared" si="52"/>
        <v>23809.896081071602</v>
      </c>
    </row>
    <row r="59" spans="1:46" x14ac:dyDescent="0.2">
      <c r="A59" s="8" t="s">
        <v>25</v>
      </c>
      <c r="B59" s="62">
        <f>'PL by Month'!B25+'PL by Month'!B9+'PL by Month'!B14</f>
        <v>181400</v>
      </c>
      <c r="C59" s="62">
        <f>'PL by Month'!C25+'PL by Month'!C9+'PL by Month'!C14</f>
        <v>179650</v>
      </c>
      <c r="D59" s="62">
        <f>'PL by Month'!D25+'PL by Month'!D9+'PL by Month'!D14</f>
        <v>176050</v>
      </c>
      <c r="E59" s="62">
        <f>'PL by Month'!E25+'PL by Month'!E9+'PL by Month'!E14</f>
        <v>171500</v>
      </c>
      <c r="F59" s="62">
        <f>'PL by Month'!F25+'PL by Month'!F9+'PL by Month'!F14</f>
        <v>168600</v>
      </c>
      <c r="G59" s="62">
        <f>'PL by Month'!G25+'PL by Month'!G9+'PL by Month'!G14</f>
        <v>165300</v>
      </c>
      <c r="H59" s="62">
        <f>'PL by Month'!H25+'PL by Month'!H9+'PL by Month'!H14</f>
        <v>161650</v>
      </c>
      <c r="I59" s="62">
        <f>'PL by Month'!I25+'PL by Month'!I9+'PL by Month'!I14</f>
        <v>167100</v>
      </c>
      <c r="J59" s="62">
        <f>'PL by Month'!J25+'PL by Month'!J9+'PL by Month'!J14</f>
        <v>168800</v>
      </c>
      <c r="K59" s="62">
        <f>'PL by Month'!K25+'PL by Month'!K9+'PL by Month'!K14</f>
        <v>178500</v>
      </c>
      <c r="L59" s="62">
        <f>'PL by Month'!L25+'PL by Month'!L9+'PL by Month'!L14</f>
        <v>178950</v>
      </c>
      <c r="M59" s="62">
        <f>'PL by Month'!M25+'PL by Month'!M9+'PL by Month'!M14</f>
        <v>179150</v>
      </c>
      <c r="N59" s="62">
        <f>'PL by Month'!N25+'PL by Month'!N9+'PL by Month'!N14</f>
        <v>178600</v>
      </c>
      <c r="O59" s="62">
        <f>'PL by Month'!O25+'PL by Month'!O9+'PL by Month'!O14</f>
        <v>184000</v>
      </c>
      <c r="P59" s="62">
        <f>'PL by Month'!P25+'PL by Month'!P9+'PL by Month'!P14</f>
        <v>181700</v>
      </c>
      <c r="Q59" s="62">
        <f>'PL by Month'!Q25+'PL by Month'!Q9+'PL by Month'!Q14</f>
        <v>180250</v>
      </c>
      <c r="R59" s="62">
        <f>'PL by Month'!R25+'PL by Month'!R9+'PL by Month'!R14</f>
        <v>181200</v>
      </c>
      <c r="S59" s="62">
        <f>'PL by Month'!S25+'PL by Month'!S9+'PL by Month'!S14</f>
        <v>184000</v>
      </c>
      <c r="T59" s="62">
        <f>'PL by Month'!T25+'PL by Month'!T9+'PL by Month'!T14</f>
        <v>214850</v>
      </c>
      <c r="U59" s="62">
        <f>'PL by Month'!U25+'PL by Month'!U9+'PL by Month'!U14</f>
        <v>209150</v>
      </c>
      <c r="V59" s="62">
        <f>'PL by Month'!V25+'PL by Month'!V9+'PL by Month'!V14</f>
        <v>211250</v>
      </c>
      <c r="W59" s="62">
        <f>'PL by Month'!W25+'PL by Month'!W9+'PL by Month'!W14</f>
        <v>215800</v>
      </c>
      <c r="X59" s="62">
        <f>'PL by Month'!X25+'PL by Month'!X9+'PL by Month'!X14</f>
        <v>219950</v>
      </c>
      <c r="Y59" s="62">
        <f>'PL by Month'!Y25+'PL by Month'!Y9+'PL by Month'!Y14</f>
        <v>212250</v>
      </c>
      <c r="Z59" s="62">
        <f>'PL by Month'!Z25+'PL by Month'!Z9+'PL by Month'!Z14</f>
        <v>207750</v>
      </c>
      <c r="AA59" s="62">
        <f>'PL by Month'!AA25+'PL by Month'!AA9+'PL by Month'!AA14</f>
        <v>215800</v>
      </c>
      <c r="AB59" s="62">
        <f>'PL by Month'!AB25+'PL by Month'!AB9+'PL by Month'!AB14</f>
        <v>222700</v>
      </c>
      <c r="AC59" s="62">
        <f>'PL by Month'!AC25+'PL by Month'!AC9+'PL by Month'!AC14</f>
        <v>219600</v>
      </c>
      <c r="AD59" s="62">
        <f>'PL by Month'!AD25+'PL by Month'!AD9+'PL by Month'!AD14</f>
        <v>218250</v>
      </c>
      <c r="AE59" s="62">
        <f>'PL by Month'!AE25+'PL by Month'!AE9+'PL by Month'!AE14</f>
        <v>218650</v>
      </c>
      <c r="AF59" s="62">
        <f>'PL by Month'!AF25+'PL by Month'!AF9+'PL by Month'!AF14</f>
        <v>221250</v>
      </c>
      <c r="AG59" s="62">
        <f>'PL by Month'!AG25+'PL by Month'!AG9+'PL by Month'!AG14</f>
        <v>220400</v>
      </c>
      <c r="AH59" s="62">
        <f>'PL by Month'!AH25+'PL by Month'!AH9+'PL by Month'!AH14</f>
        <v>223850</v>
      </c>
      <c r="AI59" s="62">
        <f>'PL by Month'!AI25+'PL by Month'!AI9+'PL by Month'!AI14</f>
        <v>217908.6707410237</v>
      </c>
      <c r="AJ59" s="62">
        <f>'PL by Month'!AJ25+'PL by Month'!AJ9+'PL by Month'!AJ14</f>
        <v>219383.94332939791</v>
      </c>
      <c r="AK59" s="62">
        <f>'PL by Month'!AK25+'PL by Month'!AK9+'PL by Month'!AK14</f>
        <v>219443.5225931094</v>
      </c>
      <c r="AL59" s="62">
        <f>'PL by Month'!AL25+'PL by Month'!AL9+'PL by Month'!AL14</f>
        <v>217038.4646775861</v>
      </c>
      <c r="AM59" s="62">
        <f>'PL by Month'!AM25+'PL by Month'!AM9+'PL by Month'!AM14</f>
        <v>221511.63297142318</v>
      </c>
      <c r="AN59" s="62">
        <f>'PL by Month'!AN25+'PL by Month'!AN9+'PL by Month'!AN14</f>
        <v>226463.95101848152</v>
      </c>
      <c r="AO59" s="62">
        <f>'PL by Month'!AO25+'PL by Month'!AO9+'PL by Month'!AO14</f>
        <v>224516.1360232174</v>
      </c>
      <c r="AP59" s="62">
        <f>'PL by Month'!AP25+'PL by Month'!AP9+'PL by Month'!AP14</f>
        <v>224274.66939736783</v>
      </c>
      <c r="AQ59" s="62">
        <f>'PL by Month'!AQ25+'PL by Month'!AQ9+'PL by Month'!AQ14</f>
        <v>220817.13361301855</v>
      </c>
      <c r="AR59" s="62">
        <f>'PL by Month'!AR25+'PL by Month'!AR9+'PL by Month'!AR14</f>
        <v>225279.5009926589</v>
      </c>
      <c r="AS59" s="62">
        <f>'PL by Month'!AS25+'PL by Month'!AS9+'PL by Month'!AS14</f>
        <v>230771.60230520769</v>
      </c>
      <c r="AT59" s="62">
        <f>'PL by Month'!AT25+'PL by Month'!AT9+'PL by Month'!AT14</f>
        <v>235432.92443990568</v>
      </c>
    </row>
    <row r="60" spans="1:46" x14ac:dyDescent="0.2">
      <c r="A60" s="8" t="s">
        <v>26</v>
      </c>
      <c r="B60" s="62">
        <f t="shared" ref="B60:AH60" si="53">B59*2</f>
        <v>362800</v>
      </c>
      <c r="C60" s="62">
        <f t="shared" si="53"/>
        <v>359300</v>
      </c>
      <c r="D60" s="62">
        <f t="shared" si="53"/>
        <v>352100</v>
      </c>
      <c r="E60" s="62">
        <f t="shared" si="53"/>
        <v>343000</v>
      </c>
      <c r="F60" s="62">
        <f t="shared" si="53"/>
        <v>337200</v>
      </c>
      <c r="G60" s="62">
        <f t="shared" si="53"/>
        <v>330600</v>
      </c>
      <c r="H60" s="62">
        <f t="shared" si="53"/>
        <v>323300</v>
      </c>
      <c r="I60" s="62">
        <f t="shared" si="53"/>
        <v>334200</v>
      </c>
      <c r="J60" s="62">
        <f t="shared" si="53"/>
        <v>337600</v>
      </c>
      <c r="K60" s="62">
        <f t="shared" si="53"/>
        <v>357000</v>
      </c>
      <c r="L60" s="62">
        <f t="shared" si="53"/>
        <v>357900</v>
      </c>
      <c r="M60" s="64">
        <f t="shared" si="53"/>
        <v>358300</v>
      </c>
      <c r="N60" s="62">
        <f t="shared" si="53"/>
        <v>357200</v>
      </c>
      <c r="O60" s="62">
        <f t="shared" si="53"/>
        <v>368000</v>
      </c>
      <c r="P60" s="62">
        <f t="shared" si="53"/>
        <v>363400</v>
      </c>
      <c r="Q60" s="62">
        <f t="shared" si="53"/>
        <v>360500</v>
      </c>
      <c r="R60" s="62">
        <f t="shared" si="53"/>
        <v>362400</v>
      </c>
      <c r="S60" s="62">
        <f t="shared" si="53"/>
        <v>368000</v>
      </c>
      <c r="T60" s="62">
        <f t="shared" si="53"/>
        <v>429700</v>
      </c>
      <c r="U60" s="62">
        <f t="shared" si="53"/>
        <v>418300</v>
      </c>
      <c r="V60" s="62">
        <f t="shared" si="53"/>
        <v>422500</v>
      </c>
      <c r="W60" s="62">
        <f t="shared" si="53"/>
        <v>431600</v>
      </c>
      <c r="X60" s="62">
        <f t="shared" si="53"/>
        <v>439900</v>
      </c>
      <c r="Y60" s="62">
        <f t="shared" si="53"/>
        <v>424500</v>
      </c>
      <c r="Z60" s="62">
        <f t="shared" si="53"/>
        <v>415500</v>
      </c>
      <c r="AA60" s="62">
        <f t="shared" si="53"/>
        <v>431600</v>
      </c>
      <c r="AB60" s="62">
        <f t="shared" si="53"/>
        <v>445400</v>
      </c>
      <c r="AC60" s="62">
        <f t="shared" si="53"/>
        <v>439200</v>
      </c>
      <c r="AD60" s="62">
        <f t="shared" si="53"/>
        <v>436500</v>
      </c>
      <c r="AE60" s="62">
        <f t="shared" si="53"/>
        <v>437300</v>
      </c>
      <c r="AF60" s="62">
        <f t="shared" si="53"/>
        <v>442500</v>
      </c>
      <c r="AG60" s="62">
        <f t="shared" si="53"/>
        <v>440800</v>
      </c>
      <c r="AH60" s="62">
        <f t="shared" si="53"/>
        <v>447700</v>
      </c>
      <c r="AI60" s="62">
        <f>AI59*2</f>
        <v>435817.3414820474</v>
      </c>
      <c r="AJ60" s="62">
        <f>AJ59*2</f>
        <v>438767.88665879582</v>
      </c>
      <c r="AK60" s="62">
        <f t="shared" ref="AK60:AT60" si="54">AK59*2</f>
        <v>438887.04518621881</v>
      </c>
      <c r="AL60" s="62">
        <f t="shared" si="54"/>
        <v>434076.92935517221</v>
      </c>
      <c r="AM60" s="62">
        <f t="shared" si="54"/>
        <v>443023.26594284637</v>
      </c>
      <c r="AN60" s="62">
        <f t="shared" si="54"/>
        <v>452927.90203696303</v>
      </c>
      <c r="AO60" s="62">
        <f t="shared" si="54"/>
        <v>449032.27204643481</v>
      </c>
      <c r="AP60" s="62">
        <f t="shared" si="54"/>
        <v>448549.33879473567</v>
      </c>
      <c r="AQ60" s="62">
        <f t="shared" si="54"/>
        <v>441634.2672260371</v>
      </c>
      <c r="AR60" s="62">
        <f t="shared" si="54"/>
        <v>450559.00198531779</v>
      </c>
      <c r="AS60" s="62">
        <f t="shared" si="54"/>
        <v>461543.20461041539</v>
      </c>
      <c r="AT60" s="62">
        <f t="shared" si="54"/>
        <v>470865.84887981135</v>
      </c>
    </row>
    <row r="61" spans="1:46" x14ac:dyDescent="0.2">
      <c r="AE61" s="5">
        <f>AE60/0.65</f>
        <v>672769.23076923075</v>
      </c>
    </row>
  </sheetData>
  <phoneticPr fontId="0" type="noConversion"/>
  <pageMargins left="0" right="0" top="0" bottom="0" header="0" footer="0"/>
  <pageSetup paperSize="256" scale="59" fitToWidth="2" orientation="landscape" r:id="rId1"/>
  <headerFooter scaleWithDoc="0"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1"/>
  <sheetViews>
    <sheetView zoomScaleNormal="100" workbookViewId="0">
      <pane xSplit="1" ySplit="6" topLeftCell="AE7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ColWidth="11.42578125" defaultRowHeight="12.75" x14ac:dyDescent="0.2"/>
  <cols>
    <col min="1" max="1" width="45" style="5" bestFit="1" customWidth="1"/>
    <col min="2" max="4" width="13.7109375" style="5" customWidth="1"/>
    <col min="5" max="7" width="13" style="5" customWidth="1"/>
    <col min="8" max="9" width="13.5703125" style="5" customWidth="1"/>
    <col min="10" max="10" width="13.28515625" style="5" customWidth="1"/>
    <col min="11" max="12" width="12.28515625" style="5" customWidth="1"/>
    <col min="13" max="13" width="13" style="12" customWidth="1"/>
    <col min="14" max="14" width="12.42578125" style="5" customWidth="1"/>
    <col min="15" max="15" width="12.5703125" style="5" customWidth="1"/>
    <col min="16" max="19" width="13" style="5" customWidth="1"/>
    <col min="20" max="20" width="13.5703125" style="5" customWidth="1"/>
    <col min="21" max="21" width="13.28515625" style="5" customWidth="1"/>
    <col min="22" max="22" width="13.5703125" style="5" customWidth="1"/>
    <col min="23" max="25" width="12.28515625" style="5" bestFit="1" customWidth="1"/>
    <col min="26" max="30" width="14.28515625" style="5" bestFit="1" customWidth="1"/>
    <col min="31" max="32" width="13.28515625" style="5" bestFit="1" customWidth="1"/>
    <col min="33" max="34" width="13.5703125" style="5" bestFit="1" customWidth="1"/>
    <col min="35" max="35" width="13" style="5" bestFit="1" customWidth="1"/>
    <col min="36" max="37" width="12.42578125" style="5" bestFit="1" customWidth="1"/>
    <col min="38" max="42" width="13.5703125" style="5" bestFit="1" customWidth="1"/>
    <col min="43" max="46" width="14.5703125" style="5" bestFit="1" customWidth="1"/>
    <col min="47" max="16384" width="11.42578125" style="5"/>
  </cols>
  <sheetData>
    <row r="1" spans="1:46" x14ac:dyDescent="0.2">
      <c r="A1" s="111" t="str">
        <f>BS!A1</f>
        <v>ABC Company Pty Ltd</v>
      </c>
    </row>
    <row r="2" spans="1:46" x14ac:dyDescent="0.2">
      <c r="A2" s="5" t="s">
        <v>65</v>
      </c>
      <c r="M2" s="5"/>
    </row>
    <row r="3" spans="1:46" x14ac:dyDescent="0.2">
      <c r="A3" s="5" t="s">
        <v>149</v>
      </c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05">
        <v>0.1</v>
      </c>
      <c r="AJ3" s="17">
        <f t="shared" ref="AJ3:AT3" si="0">AI3</f>
        <v>0.1</v>
      </c>
      <c r="AK3" s="17">
        <f t="shared" si="0"/>
        <v>0.1</v>
      </c>
      <c r="AL3" s="17">
        <f t="shared" si="0"/>
        <v>0.1</v>
      </c>
      <c r="AM3" s="17">
        <f t="shared" si="0"/>
        <v>0.1</v>
      </c>
      <c r="AN3" s="17">
        <f t="shared" si="0"/>
        <v>0.1</v>
      </c>
      <c r="AO3" s="17">
        <f t="shared" si="0"/>
        <v>0.1</v>
      </c>
      <c r="AP3" s="17">
        <f t="shared" si="0"/>
        <v>0.1</v>
      </c>
      <c r="AQ3" s="17">
        <f t="shared" si="0"/>
        <v>0.1</v>
      </c>
      <c r="AR3" s="17">
        <f t="shared" si="0"/>
        <v>0.1</v>
      </c>
      <c r="AS3" s="17">
        <f t="shared" si="0"/>
        <v>0.1</v>
      </c>
      <c r="AT3" s="17">
        <f t="shared" si="0"/>
        <v>0.1</v>
      </c>
    </row>
    <row r="4" spans="1:46" ht="15" x14ac:dyDescent="0.25">
      <c r="A4" s="111" t="str">
        <f>BS!A4</f>
        <v>As at 30/9/2017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 s="97" t="s">
        <v>9</v>
      </c>
      <c r="AJ4" s="97" t="s">
        <v>9</v>
      </c>
      <c r="AK4" s="97" t="s">
        <v>9</v>
      </c>
      <c r="AL4" s="97" t="s">
        <v>9</v>
      </c>
      <c r="AM4" s="97" t="s">
        <v>9</v>
      </c>
      <c r="AN4" s="97" t="s">
        <v>9</v>
      </c>
      <c r="AO4" s="97" t="s">
        <v>9</v>
      </c>
      <c r="AP4" s="97" t="s">
        <v>9</v>
      </c>
      <c r="AQ4" s="97" t="s">
        <v>9</v>
      </c>
      <c r="AR4" s="97" t="s">
        <v>9</v>
      </c>
      <c r="AS4" s="97" t="s">
        <v>9</v>
      </c>
      <c r="AT4" s="97" t="s">
        <v>9</v>
      </c>
    </row>
    <row r="5" spans="1:46" ht="15" x14ac:dyDescent="0.25">
      <c r="B5" s="78">
        <v>42005</v>
      </c>
      <c r="C5" s="78">
        <v>42036</v>
      </c>
      <c r="D5" s="78">
        <v>42064</v>
      </c>
      <c r="E5" s="78">
        <v>42095</v>
      </c>
      <c r="F5" s="78">
        <v>42125</v>
      </c>
      <c r="G5" s="78">
        <v>42156</v>
      </c>
      <c r="H5" s="78">
        <v>42186</v>
      </c>
      <c r="I5" s="78">
        <v>42217</v>
      </c>
      <c r="J5" s="78">
        <v>42248</v>
      </c>
      <c r="K5" s="78">
        <v>42278</v>
      </c>
      <c r="L5" s="78">
        <v>42309</v>
      </c>
      <c r="M5" s="78">
        <v>42339</v>
      </c>
      <c r="N5" s="78">
        <v>42370</v>
      </c>
      <c r="O5" s="78">
        <v>42401</v>
      </c>
      <c r="P5" s="78">
        <v>42430</v>
      </c>
      <c r="Q5" s="78">
        <v>42461</v>
      </c>
      <c r="R5" s="78">
        <v>42491</v>
      </c>
      <c r="S5" s="78">
        <v>42522</v>
      </c>
      <c r="T5" s="78">
        <v>42552</v>
      </c>
      <c r="U5" s="78">
        <v>42583</v>
      </c>
      <c r="V5" s="78">
        <v>42614</v>
      </c>
      <c r="W5" s="78">
        <v>42644</v>
      </c>
      <c r="X5" s="78">
        <v>42675</v>
      </c>
      <c r="Y5" s="78">
        <v>42705</v>
      </c>
      <c r="Z5" s="78">
        <v>42736</v>
      </c>
      <c r="AA5" s="78">
        <v>42767</v>
      </c>
      <c r="AB5" s="78">
        <v>42795</v>
      </c>
      <c r="AC5" s="78">
        <v>42826</v>
      </c>
      <c r="AD5" s="78">
        <v>42856</v>
      </c>
      <c r="AE5" s="78">
        <v>42887</v>
      </c>
      <c r="AF5" s="78">
        <v>42917</v>
      </c>
      <c r="AG5" s="78">
        <v>42948</v>
      </c>
      <c r="AH5" s="78">
        <v>42979</v>
      </c>
      <c r="AI5" s="78">
        <v>43009</v>
      </c>
      <c r="AJ5" s="78">
        <v>43040</v>
      </c>
      <c r="AK5" s="78">
        <v>43070</v>
      </c>
      <c r="AL5" s="78">
        <v>43101</v>
      </c>
      <c r="AM5" s="78">
        <v>43132</v>
      </c>
      <c r="AN5" s="78">
        <v>43160</v>
      </c>
      <c r="AO5" s="78">
        <v>43191</v>
      </c>
      <c r="AP5" s="78">
        <v>43221</v>
      </c>
      <c r="AQ5" s="78">
        <v>43252</v>
      </c>
      <c r="AR5" s="78">
        <v>43282</v>
      </c>
      <c r="AS5" s="78">
        <v>43313</v>
      </c>
      <c r="AT5" s="78">
        <v>43344</v>
      </c>
    </row>
    <row r="6" spans="1:46" x14ac:dyDescent="0.2">
      <c r="A6" s="79"/>
    </row>
    <row r="7" spans="1:46" x14ac:dyDescent="0.2">
      <c r="A7" s="80" t="s">
        <v>81</v>
      </c>
      <c r="B7" s="62">
        <v>165000</v>
      </c>
      <c r="C7" s="62">
        <v>170000</v>
      </c>
      <c r="D7" s="62">
        <v>173500</v>
      </c>
      <c r="E7" s="62">
        <v>172000</v>
      </c>
      <c r="F7" s="62">
        <v>173000</v>
      </c>
      <c r="G7" s="62">
        <v>180500</v>
      </c>
      <c r="H7" s="62">
        <v>172000</v>
      </c>
      <c r="I7" s="62">
        <v>176000</v>
      </c>
      <c r="J7" s="62">
        <v>182000</v>
      </c>
      <c r="K7" s="62">
        <v>191000</v>
      </c>
      <c r="L7" s="62">
        <v>188000</v>
      </c>
      <c r="M7" s="62">
        <v>189500</v>
      </c>
      <c r="N7" s="62">
        <v>194500</v>
      </c>
      <c r="O7" s="62">
        <v>195500</v>
      </c>
      <c r="P7" s="62">
        <v>193500</v>
      </c>
      <c r="Q7" s="62">
        <v>195000</v>
      </c>
      <c r="R7" s="62">
        <v>198000</v>
      </c>
      <c r="S7" s="62">
        <v>201000</v>
      </c>
      <c r="T7" s="62">
        <v>225000</v>
      </c>
      <c r="U7" s="62">
        <v>204500</v>
      </c>
      <c r="V7" s="62">
        <v>212000</v>
      </c>
      <c r="W7" s="62">
        <v>219000</v>
      </c>
      <c r="X7" s="62">
        <v>221000</v>
      </c>
      <c r="Y7" s="62">
        <v>221000</v>
      </c>
      <c r="Z7" s="62">
        <v>217500</v>
      </c>
      <c r="AA7" s="62">
        <v>223500</v>
      </c>
      <c r="AB7" s="62">
        <v>230500</v>
      </c>
      <c r="AC7" s="62">
        <v>228000</v>
      </c>
      <c r="AD7" s="62">
        <v>227500</v>
      </c>
      <c r="AE7" s="62">
        <v>222500</v>
      </c>
      <c r="AF7" s="62">
        <v>228500</v>
      </c>
      <c r="AG7" s="62">
        <v>236000</v>
      </c>
      <c r="AH7" s="62">
        <v>242500</v>
      </c>
      <c r="AI7" s="64">
        <f>W7*(1+AI3)</f>
        <v>240900.00000000003</v>
      </c>
      <c r="AJ7" s="64">
        <f t="shared" ref="AJ7:AT7" si="1">X7*(1+AJ3)</f>
        <v>243100.00000000003</v>
      </c>
      <c r="AK7" s="64">
        <f t="shared" si="1"/>
        <v>243100.00000000003</v>
      </c>
      <c r="AL7" s="64">
        <f t="shared" si="1"/>
        <v>239250.00000000003</v>
      </c>
      <c r="AM7" s="64">
        <f t="shared" si="1"/>
        <v>245850.00000000003</v>
      </c>
      <c r="AN7" s="64">
        <f t="shared" si="1"/>
        <v>253550.00000000003</v>
      </c>
      <c r="AO7" s="64">
        <f t="shared" si="1"/>
        <v>250800.00000000003</v>
      </c>
      <c r="AP7" s="64">
        <f t="shared" si="1"/>
        <v>250250.00000000003</v>
      </c>
      <c r="AQ7" s="64">
        <f t="shared" si="1"/>
        <v>244750.00000000003</v>
      </c>
      <c r="AR7" s="64">
        <f t="shared" si="1"/>
        <v>251350.00000000003</v>
      </c>
      <c r="AS7" s="64">
        <f t="shared" si="1"/>
        <v>259600.00000000003</v>
      </c>
      <c r="AT7" s="64">
        <f t="shared" si="1"/>
        <v>266750</v>
      </c>
    </row>
    <row r="8" spans="1:46" x14ac:dyDescent="0.2">
      <c r="A8" s="8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</row>
    <row r="9" spans="1:46" x14ac:dyDescent="0.2">
      <c r="A9" s="79" t="s">
        <v>0</v>
      </c>
      <c r="B9" s="63">
        <v>85000</v>
      </c>
      <c r="C9" s="63">
        <v>86000</v>
      </c>
      <c r="D9" s="63">
        <v>84000</v>
      </c>
      <c r="E9" s="63">
        <v>83500</v>
      </c>
      <c r="F9" s="63">
        <v>80000</v>
      </c>
      <c r="G9" s="63">
        <v>78000</v>
      </c>
      <c r="H9" s="63">
        <v>75000</v>
      </c>
      <c r="I9" s="63">
        <v>78000</v>
      </c>
      <c r="J9" s="63">
        <v>78000</v>
      </c>
      <c r="K9" s="63">
        <v>85000</v>
      </c>
      <c r="L9" s="63">
        <v>85500</v>
      </c>
      <c r="M9" s="63">
        <v>86500</v>
      </c>
      <c r="N9" s="63">
        <v>85000</v>
      </c>
      <c r="O9" s="63">
        <v>81500</v>
      </c>
      <c r="P9" s="63">
        <v>80500</v>
      </c>
      <c r="Q9" s="63">
        <v>78000</v>
      </c>
      <c r="R9" s="63">
        <v>78500</v>
      </c>
      <c r="S9" s="63">
        <v>78500</v>
      </c>
      <c r="T9" s="63">
        <v>98000</v>
      </c>
      <c r="U9" s="63">
        <v>94000</v>
      </c>
      <c r="V9" s="63">
        <v>96000</v>
      </c>
      <c r="W9" s="63">
        <v>94000</v>
      </c>
      <c r="X9" s="63">
        <v>99000</v>
      </c>
      <c r="Y9" s="63">
        <v>92000</v>
      </c>
      <c r="Z9" s="63">
        <v>92000</v>
      </c>
      <c r="AA9" s="63">
        <v>94500</v>
      </c>
      <c r="AB9" s="63">
        <v>99000</v>
      </c>
      <c r="AC9" s="63">
        <v>95000</v>
      </c>
      <c r="AD9" s="63">
        <v>94500</v>
      </c>
      <c r="AE9" s="63">
        <v>95000</v>
      </c>
      <c r="AF9" s="63">
        <v>97500</v>
      </c>
      <c r="AG9" s="63">
        <v>96500</v>
      </c>
      <c r="AH9" s="63">
        <v>97500</v>
      </c>
      <c r="AI9" s="63">
        <f>AI7-AI11</f>
        <v>96360.000000000029</v>
      </c>
      <c r="AJ9" s="63">
        <f t="shared" ref="AJ9:AT9" si="2">AJ7-AJ11</f>
        <v>97240.000000000029</v>
      </c>
      <c r="AK9" s="63">
        <f t="shared" si="2"/>
        <v>97240.000000000029</v>
      </c>
      <c r="AL9" s="63">
        <f t="shared" si="2"/>
        <v>95700.000000000029</v>
      </c>
      <c r="AM9" s="63">
        <f t="shared" si="2"/>
        <v>98340.000000000029</v>
      </c>
      <c r="AN9" s="63">
        <f t="shared" si="2"/>
        <v>101420.00000000003</v>
      </c>
      <c r="AO9" s="63">
        <f t="shared" si="2"/>
        <v>100320.00000000003</v>
      </c>
      <c r="AP9" s="63">
        <f t="shared" si="2"/>
        <v>100100.00000000003</v>
      </c>
      <c r="AQ9" s="63">
        <f t="shared" si="2"/>
        <v>97900.000000000029</v>
      </c>
      <c r="AR9" s="63">
        <f t="shared" si="2"/>
        <v>100540.00000000003</v>
      </c>
      <c r="AS9" s="63">
        <f t="shared" si="2"/>
        <v>103840.00000000003</v>
      </c>
      <c r="AT9" s="63">
        <f t="shared" si="2"/>
        <v>106700</v>
      </c>
    </row>
    <row r="10" spans="1:46" x14ac:dyDescent="0.2">
      <c r="A10" s="8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</row>
    <row r="11" spans="1:46" x14ac:dyDescent="0.2">
      <c r="A11" s="82" t="s">
        <v>121</v>
      </c>
      <c r="B11" s="62">
        <f t="shared" ref="B11:AH11" si="3">B7-B9</f>
        <v>80000</v>
      </c>
      <c r="C11" s="62">
        <f t="shared" si="3"/>
        <v>84000</v>
      </c>
      <c r="D11" s="62">
        <f t="shared" si="3"/>
        <v>89500</v>
      </c>
      <c r="E11" s="62">
        <f t="shared" si="3"/>
        <v>88500</v>
      </c>
      <c r="F11" s="62">
        <f t="shared" si="3"/>
        <v>93000</v>
      </c>
      <c r="G11" s="62">
        <f t="shared" si="3"/>
        <v>102500</v>
      </c>
      <c r="H11" s="62">
        <f t="shared" si="3"/>
        <v>97000</v>
      </c>
      <c r="I11" s="62">
        <f t="shared" si="3"/>
        <v>98000</v>
      </c>
      <c r="J11" s="62">
        <f t="shared" si="3"/>
        <v>104000</v>
      </c>
      <c r="K11" s="62">
        <f t="shared" si="3"/>
        <v>106000</v>
      </c>
      <c r="L11" s="62">
        <f t="shared" si="3"/>
        <v>102500</v>
      </c>
      <c r="M11" s="62">
        <f t="shared" si="3"/>
        <v>103000</v>
      </c>
      <c r="N11" s="62">
        <f t="shared" si="3"/>
        <v>109500</v>
      </c>
      <c r="O11" s="62">
        <f t="shared" si="3"/>
        <v>114000</v>
      </c>
      <c r="P11" s="62">
        <f t="shared" si="3"/>
        <v>113000</v>
      </c>
      <c r="Q11" s="62">
        <f t="shared" si="3"/>
        <v>117000</v>
      </c>
      <c r="R11" s="62">
        <f t="shared" si="3"/>
        <v>119500</v>
      </c>
      <c r="S11" s="62">
        <f t="shared" si="3"/>
        <v>122500</v>
      </c>
      <c r="T11" s="62">
        <f t="shared" si="3"/>
        <v>127000</v>
      </c>
      <c r="U11" s="62">
        <f t="shared" si="3"/>
        <v>110500</v>
      </c>
      <c r="V11" s="62">
        <f t="shared" si="3"/>
        <v>116000</v>
      </c>
      <c r="W11" s="62">
        <f t="shared" si="3"/>
        <v>125000</v>
      </c>
      <c r="X11" s="62">
        <f t="shared" si="3"/>
        <v>122000</v>
      </c>
      <c r="Y11" s="62">
        <f t="shared" si="3"/>
        <v>129000</v>
      </c>
      <c r="Z11" s="62">
        <f t="shared" si="3"/>
        <v>125500</v>
      </c>
      <c r="AA11" s="62">
        <f t="shared" si="3"/>
        <v>129000</v>
      </c>
      <c r="AB11" s="62">
        <f t="shared" si="3"/>
        <v>131500</v>
      </c>
      <c r="AC11" s="62">
        <f t="shared" si="3"/>
        <v>133000</v>
      </c>
      <c r="AD11" s="62">
        <f t="shared" si="3"/>
        <v>133000</v>
      </c>
      <c r="AE11" s="62">
        <f t="shared" si="3"/>
        <v>127500</v>
      </c>
      <c r="AF11" s="62">
        <f t="shared" si="3"/>
        <v>131000</v>
      </c>
      <c r="AG11" s="62">
        <f t="shared" si="3"/>
        <v>139500</v>
      </c>
      <c r="AH11" s="62">
        <f t="shared" si="3"/>
        <v>145000</v>
      </c>
      <c r="AI11" s="62">
        <f>AI7*AI12</f>
        <v>144540</v>
      </c>
      <c r="AJ11" s="62">
        <f t="shared" ref="AJ11:AT11" si="4">AJ7*AJ12</f>
        <v>145860</v>
      </c>
      <c r="AK11" s="62">
        <f t="shared" si="4"/>
        <v>145860</v>
      </c>
      <c r="AL11" s="62">
        <f t="shared" si="4"/>
        <v>143550</v>
      </c>
      <c r="AM11" s="62">
        <f t="shared" si="4"/>
        <v>147510</v>
      </c>
      <c r="AN11" s="62">
        <f t="shared" si="4"/>
        <v>152130</v>
      </c>
      <c r="AO11" s="62">
        <f t="shared" si="4"/>
        <v>150480</v>
      </c>
      <c r="AP11" s="62">
        <f t="shared" si="4"/>
        <v>150150</v>
      </c>
      <c r="AQ11" s="62">
        <f t="shared" si="4"/>
        <v>146850</v>
      </c>
      <c r="AR11" s="62">
        <f t="shared" si="4"/>
        <v>150810</v>
      </c>
      <c r="AS11" s="62">
        <f t="shared" si="4"/>
        <v>155760</v>
      </c>
      <c r="AT11" s="62">
        <f t="shared" si="4"/>
        <v>160050</v>
      </c>
    </row>
    <row r="12" spans="1:46" s="52" customFormat="1" x14ac:dyDescent="0.2">
      <c r="A12" s="83" t="s">
        <v>123</v>
      </c>
      <c r="B12" s="51">
        <f t="shared" ref="B12:AH12" si="5">B11/B7</f>
        <v>0.48484848484848486</v>
      </c>
      <c r="C12" s="51">
        <f t="shared" si="5"/>
        <v>0.49411764705882355</v>
      </c>
      <c r="D12" s="51">
        <f t="shared" si="5"/>
        <v>0.51585014409221897</v>
      </c>
      <c r="E12" s="51">
        <f t="shared" si="5"/>
        <v>0.51453488372093026</v>
      </c>
      <c r="F12" s="51">
        <f t="shared" si="5"/>
        <v>0.53757225433526012</v>
      </c>
      <c r="G12" s="51">
        <f t="shared" si="5"/>
        <v>0.56786703601108035</v>
      </c>
      <c r="H12" s="51">
        <f t="shared" si="5"/>
        <v>0.56395348837209303</v>
      </c>
      <c r="I12" s="51">
        <f t="shared" si="5"/>
        <v>0.55681818181818177</v>
      </c>
      <c r="J12" s="51">
        <f t="shared" si="5"/>
        <v>0.5714285714285714</v>
      </c>
      <c r="K12" s="51">
        <f t="shared" si="5"/>
        <v>0.55497382198952883</v>
      </c>
      <c r="L12" s="51">
        <f t="shared" si="5"/>
        <v>0.54521276595744683</v>
      </c>
      <c r="M12" s="51">
        <f t="shared" si="5"/>
        <v>0.54353562005277045</v>
      </c>
      <c r="N12" s="51">
        <f t="shared" si="5"/>
        <v>0.56298200514138819</v>
      </c>
      <c r="O12" s="51">
        <f t="shared" si="5"/>
        <v>0.58312020460358061</v>
      </c>
      <c r="P12" s="51">
        <f t="shared" si="5"/>
        <v>0.58397932816537468</v>
      </c>
      <c r="Q12" s="51">
        <f t="shared" si="5"/>
        <v>0.6</v>
      </c>
      <c r="R12" s="51">
        <f t="shared" si="5"/>
        <v>0.60353535353535348</v>
      </c>
      <c r="S12" s="51">
        <f t="shared" si="5"/>
        <v>0.60945273631840791</v>
      </c>
      <c r="T12" s="51">
        <f t="shared" si="5"/>
        <v>0.56444444444444442</v>
      </c>
      <c r="U12" s="51">
        <f t="shared" si="5"/>
        <v>0.54034229828850855</v>
      </c>
      <c r="V12" s="51">
        <f t="shared" si="5"/>
        <v>0.54716981132075471</v>
      </c>
      <c r="W12" s="51">
        <f t="shared" si="5"/>
        <v>0.57077625570776258</v>
      </c>
      <c r="X12" s="51">
        <f t="shared" si="5"/>
        <v>0.55203619909502266</v>
      </c>
      <c r="Y12" s="51">
        <f t="shared" si="5"/>
        <v>0.58371040723981904</v>
      </c>
      <c r="Z12" s="51">
        <f t="shared" si="5"/>
        <v>0.57701149425287357</v>
      </c>
      <c r="AA12" s="51">
        <f t="shared" si="5"/>
        <v>0.57718120805369133</v>
      </c>
      <c r="AB12" s="51">
        <f t="shared" si="5"/>
        <v>0.57049891540130149</v>
      </c>
      <c r="AC12" s="51">
        <f t="shared" si="5"/>
        <v>0.58333333333333337</v>
      </c>
      <c r="AD12" s="51">
        <f t="shared" si="5"/>
        <v>0.58461538461538465</v>
      </c>
      <c r="AE12" s="51">
        <f t="shared" si="5"/>
        <v>0.5730337078651685</v>
      </c>
      <c r="AF12" s="51">
        <f t="shared" si="5"/>
        <v>0.57330415754923414</v>
      </c>
      <c r="AG12" s="51">
        <f t="shared" si="5"/>
        <v>0.59110169491525422</v>
      </c>
      <c r="AH12" s="51">
        <f t="shared" si="5"/>
        <v>0.59793814432989689</v>
      </c>
      <c r="AI12" s="108">
        <v>0.6</v>
      </c>
      <c r="AJ12" s="108">
        <v>0.6</v>
      </c>
      <c r="AK12" s="108">
        <v>0.6</v>
      </c>
      <c r="AL12" s="108">
        <v>0.6</v>
      </c>
      <c r="AM12" s="108">
        <v>0.6</v>
      </c>
      <c r="AN12" s="108">
        <v>0.6</v>
      </c>
      <c r="AO12" s="108">
        <v>0.6</v>
      </c>
      <c r="AP12" s="108">
        <v>0.6</v>
      </c>
      <c r="AQ12" s="108">
        <v>0.6</v>
      </c>
      <c r="AR12" s="108">
        <v>0.6</v>
      </c>
      <c r="AS12" s="108">
        <v>0.6</v>
      </c>
      <c r="AT12" s="108">
        <v>0.6</v>
      </c>
    </row>
    <row r="13" spans="1:46" x14ac:dyDescent="0.2">
      <c r="A13" s="81"/>
      <c r="M13" s="5"/>
    </row>
    <row r="14" spans="1:46" x14ac:dyDescent="0.2">
      <c r="A14" s="80" t="s">
        <v>100</v>
      </c>
      <c r="B14" s="63">
        <v>30000</v>
      </c>
      <c r="C14" s="63">
        <v>31750</v>
      </c>
      <c r="D14" s="63">
        <v>31750</v>
      </c>
      <c r="E14" s="63">
        <v>30000</v>
      </c>
      <c r="F14" s="63">
        <v>31000</v>
      </c>
      <c r="G14" s="63">
        <v>28500</v>
      </c>
      <c r="H14" s="63">
        <v>28750</v>
      </c>
      <c r="I14" s="63">
        <v>30000</v>
      </c>
      <c r="J14" s="63">
        <v>31500</v>
      </c>
      <c r="K14" s="63">
        <v>34000</v>
      </c>
      <c r="L14" s="63">
        <v>35750</v>
      </c>
      <c r="M14" s="63">
        <v>35750</v>
      </c>
      <c r="N14" s="63">
        <v>36000</v>
      </c>
      <c r="O14" s="63">
        <v>36000</v>
      </c>
      <c r="P14" s="63">
        <v>36000</v>
      </c>
      <c r="Q14" s="63">
        <v>37750</v>
      </c>
      <c r="R14" s="63">
        <v>37500</v>
      </c>
      <c r="S14" s="63">
        <v>38400</v>
      </c>
      <c r="T14" s="63">
        <v>38000</v>
      </c>
      <c r="U14" s="63">
        <v>37000</v>
      </c>
      <c r="V14" s="63">
        <v>39500</v>
      </c>
      <c r="W14" s="63">
        <v>42000</v>
      </c>
      <c r="X14" s="63">
        <v>42200</v>
      </c>
      <c r="Y14" s="63">
        <v>42200</v>
      </c>
      <c r="Z14" s="63">
        <v>39000</v>
      </c>
      <c r="AA14" s="63">
        <v>39500</v>
      </c>
      <c r="AB14" s="63">
        <v>39000</v>
      </c>
      <c r="AC14" s="63">
        <v>41500</v>
      </c>
      <c r="AD14" s="63">
        <v>43250</v>
      </c>
      <c r="AE14" s="63">
        <v>44250</v>
      </c>
      <c r="AF14" s="63">
        <v>41750</v>
      </c>
      <c r="AG14" s="63">
        <v>41000</v>
      </c>
      <c r="AH14" s="63">
        <v>42500</v>
      </c>
      <c r="AI14" s="70">
        <f>AI11/AI15</f>
        <v>34009.411764705881</v>
      </c>
      <c r="AJ14" s="70">
        <f t="shared" ref="AJ14:AT14" si="6">AJ11/AJ15</f>
        <v>34320</v>
      </c>
      <c r="AK14" s="70">
        <f t="shared" si="6"/>
        <v>34320</v>
      </c>
      <c r="AL14" s="70">
        <f t="shared" si="6"/>
        <v>33776.470588235294</v>
      </c>
      <c r="AM14" s="70">
        <f t="shared" si="6"/>
        <v>34708.23529411765</v>
      </c>
      <c r="AN14" s="70">
        <f t="shared" si="6"/>
        <v>35795.294117647056</v>
      </c>
      <c r="AO14" s="70">
        <f t="shared" si="6"/>
        <v>35407.058823529413</v>
      </c>
      <c r="AP14" s="70">
        <f t="shared" si="6"/>
        <v>35329.411764705881</v>
      </c>
      <c r="AQ14" s="70">
        <f t="shared" si="6"/>
        <v>34552.941176470587</v>
      </c>
      <c r="AR14" s="70">
        <f t="shared" si="6"/>
        <v>35484.705882352944</v>
      </c>
      <c r="AS14" s="70">
        <f t="shared" si="6"/>
        <v>36649.411764705881</v>
      </c>
      <c r="AT14" s="70">
        <f t="shared" si="6"/>
        <v>37658.823529411762</v>
      </c>
    </row>
    <row r="15" spans="1:46" s="52" customFormat="1" x14ac:dyDescent="0.2">
      <c r="A15" s="84" t="s">
        <v>102</v>
      </c>
      <c r="B15" s="53">
        <f>IFERROR(B11/B14,"")</f>
        <v>2.6666666666666665</v>
      </c>
      <c r="C15" s="53">
        <f t="shared" ref="C15:AH15" si="7">IFERROR(C11/C14,"")</f>
        <v>2.6456692913385829</v>
      </c>
      <c r="D15" s="53">
        <f t="shared" si="7"/>
        <v>2.8188976377952755</v>
      </c>
      <c r="E15" s="53">
        <f t="shared" si="7"/>
        <v>2.95</v>
      </c>
      <c r="F15" s="53">
        <f t="shared" si="7"/>
        <v>3</v>
      </c>
      <c r="G15" s="53">
        <f t="shared" si="7"/>
        <v>3.5964912280701755</v>
      </c>
      <c r="H15" s="53">
        <f t="shared" si="7"/>
        <v>3.3739130434782609</v>
      </c>
      <c r="I15" s="53">
        <f t="shared" si="7"/>
        <v>3.2666666666666666</v>
      </c>
      <c r="J15" s="53">
        <f t="shared" si="7"/>
        <v>3.3015873015873014</v>
      </c>
      <c r="K15" s="53">
        <f>IFERROR(K11/K14,"")</f>
        <v>3.1176470588235294</v>
      </c>
      <c r="L15" s="53">
        <f t="shared" si="7"/>
        <v>2.8671328671328671</v>
      </c>
      <c r="M15" s="53">
        <f t="shared" si="7"/>
        <v>2.8811188811188813</v>
      </c>
      <c r="N15" s="53">
        <f t="shared" si="7"/>
        <v>3.0416666666666665</v>
      </c>
      <c r="O15" s="53">
        <f t="shared" si="7"/>
        <v>3.1666666666666665</v>
      </c>
      <c r="P15" s="53">
        <f t="shared" si="7"/>
        <v>3.1388888888888888</v>
      </c>
      <c r="Q15" s="53">
        <f t="shared" si="7"/>
        <v>3.0993377483443707</v>
      </c>
      <c r="R15" s="53">
        <f t="shared" si="7"/>
        <v>3.1866666666666665</v>
      </c>
      <c r="S15" s="53">
        <f t="shared" si="7"/>
        <v>3.1901041666666665</v>
      </c>
      <c r="T15" s="53">
        <f t="shared" si="7"/>
        <v>3.3421052631578947</v>
      </c>
      <c r="U15" s="53">
        <f t="shared" si="7"/>
        <v>2.9864864864864864</v>
      </c>
      <c r="V15" s="53">
        <f t="shared" si="7"/>
        <v>2.9367088607594938</v>
      </c>
      <c r="W15" s="53">
        <f t="shared" si="7"/>
        <v>2.9761904761904763</v>
      </c>
      <c r="X15" s="53">
        <f t="shared" si="7"/>
        <v>2.890995260663507</v>
      </c>
      <c r="Y15" s="53">
        <f t="shared" si="7"/>
        <v>3.0568720379146921</v>
      </c>
      <c r="Z15" s="53">
        <f t="shared" si="7"/>
        <v>3.2179487179487181</v>
      </c>
      <c r="AA15" s="53">
        <f t="shared" si="7"/>
        <v>3.2658227848101267</v>
      </c>
      <c r="AB15" s="53">
        <f t="shared" si="7"/>
        <v>3.3717948717948718</v>
      </c>
      <c r="AC15" s="53">
        <f t="shared" si="7"/>
        <v>3.2048192771084336</v>
      </c>
      <c r="AD15" s="53">
        <f t="shared" si="7"/>
        <v>3.0751445086705202</v>
      </c>
      <c r="AE15" s="53">
        <f t="shared" si="7"/>
        <v>2.8813559322033897</v>
      </c>
      <c r="AF15" s="53">
        <f t="shared" si="7"/>
        <v>3.1377245508982035</v>
      </c>
      <c r="AG15" s="53">
        <f t="shared" si="7"/>
        <v>3.4024390243902438</v>
      </c>
      <c r="AH15" s="53">
        <f t="shared" si="7"/>
        <v>3.4117647058823528</v>
      </c>
      <c r="AI15" s="109">
        <v>4.25</v>
      </c>
      <c r="AJ15" s="109">
        <v>4.25</v>
      </c>
      <c r="AK15" s="109">
        <v>4.25</v>
      </c>
      <c r="AL15" s="109">
        <v>4.25</v>
      </c>
      <c r="AM15" s="109">
        <v>4.25</v>
      </c>
      <c r="AN15" s="109">
        <v>4.25</v>
      </c>
      <c r="AO15" s="109">
        <v>4.25</v>
      </c>
      <c r="AP15" s="109">
        <v>4.25</v>
      </c>
      <c r="AQ15" s="109">
        <v>4.25</v>
      </c>
      <c r="AR15" s="109">
        <v>4.25</v>
      </c>
      <c r="AS15" s="109">
        <v>4.25</v>
      </c>
      <c r="AT15" s="109">
        <v>4.25</v>
      </c>
    </row>
    <row r="16" spans="1:46" x14ac:dyDescent="0.2">
      <c r="A16" s="81"/>
      <c r="M16" s="5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 x14ac:dyDescent="0.2">
      <c r="A17" s="81" t="s">
        <v>122</v>
      </c>
      <c r="B17" s="63">
        <f>B11-B14</f>
        <v>50000</v>
      </c>
      <c r="C17" s="63">
        <f t="shared" ref="C17:AH17" si="8">C11-C14</f>
        <v>52250</v>
      </c>
      <c r="D17" s="63">
        <f t="shared" si="8"/>
        <v>57750</v>
      </c>
      <c r="E17" s="63">
        <f t="shared" si="8"/>
        <v>58500</v>
      </c>
      <c r="F17" s="63">
        <f t="shared" si="8"/>
        <v>62000</v>
      </c>
      <c r="G17" s="63">
        <f t="shared" si="8"/>
        <v>74000</v>
      </c>
      <c r="H17" s="63">
        <f t="shared" si="8"/>
        <v>68250</v>
      </c>
      <c r="I17" s="63">
        <f t="shared" si="8"/>
        <v>68000</v>
      </c>
      <c r="J17" s="63">
        <f t="shared" si="8"/>
        <v>72500</v>
      </c>
      <c r="K17" s="63">
        <f>K11-K14</f>
        <v>72000</v>
      </c>
      <c r="L17" s="63">
        <f t="shared" si="8"/>
        <v>66750</v>
      </c>
      <c r="M17" s="63">
        <f t="shared" si="8"/>
        <v>67250</v>
      </c>
      <c r="N17" s="63">
        <f t="shared" si="8"/>
        <v>73500</v>
      </c>
      <c r="O17" s="63">
        <f t="shared" si="8"/>
        <v>78000</v>
      </c>
      <c r="P17" s="63">
        <f t="shared" si="8"/>
        <v>77000</v>
      </c>
      <c r="Q17" s="63">
        <f t="shared" si="8"/>
        <v>79250</v>
      </c>
      <c r="R17" s="63">
        <f t="shared" si="8"/>
        <v>82000</v>
      </c>
      <c r="S17" s="63">
        <f t="shared" si="8"/>
        <v>84100</v>
      </c>
      <c r="T17" s="63">
        <f t="shared" si="8"/>
        <v>89000</v>
      </c>
      <c r="U17" s="63">
        <f t="shared" si="8"/>
        <v>73500</v>
      </c>
      <c r="V17" s="63">
        <f t="shared" si="8"/>
        <v>76500</v>
      </c>
      <c r="W17" s="63">
        <f t="shared" si="8"/>
        <v>83000</v>
      </c>
      <c r="X17" s="63">
        <f t="shared" si="8"/>
        <v>79800</v>
      </c>
      <c r="Y17" s="63">
        <f t="shared" si="8"/>
        <v>86800</v>
      </c>
      <c r="Z17" s="63">
        <f t="shared" si="8"/>
        <v>86500</v>
      </c>
      <c r="AA17" s="63">
        <f t="shared" si="8"/>
        <v>89500</v>
      </c>
      <c r="AB17" s="63">
        <f t="shared" si="8"/>
        <v>92500</v>
      </c>
      <c r="AC17" s="63">
        <f t="shared" si="8"/>
        <v>91500</v>
      </c>
      <c r="AD17" s="63">
        <f t="shared" si="8"/>
        <v>89750</v>
      </c>
      <c r="AE17" s="63">
        <f>AE11-AE14</f>
        <v>83250</v>
      </c>
      <c r="AF17" s="63">
        <f t="shared" si="8"/>
        <v>89250</v>
      </c>
      <c r="AG17" s="63">
        <f t="shared" si="8"/>
        <v>98500</v>
      </c>
      <c r="AH17" s="63">
        <f t="shared" si="8"/>
        <v>102500</v>
      </c>
      <c r="AI17" s="63">
        <f>AI11-AI14</f>
        <v>110530.58823529413</v>
      </c>
      <c r="AJ17" s="63">
        <f t="shared" ref="AJ17:AT17" si="9">AJ11-AJ14</f>
        <v>111540</v>
      </c>
      <c r="AK17" s="63">
        <f t="shared" si="9"/>
        <v>111540</v>
      </c>
      <c r="AL17" s="63">
        <f t="shared" si="9"/>
        <v>109773.5294117647</v>
      </c>
      <c r="AM17" s="63">
        <f t="shared" si="9"/>
        <v>112801.76470588235</v>
      </c>
      <c r="AN17" s="63">
        <f t="shared" si="9"/>
        <v>116334.70588235295</v>
      </c>
      <c r="AO17" s="63">
        <f t="shared" si="9"/>
        <v>115072.94117647059</v>
      </c>
      <c r="AP17" s="63">
        <f t="shared" si="9"/>
        <v>114820.58823529413</v>
      </c>
      <c r="AQ17" s="63">
        <f t="shared" si="9"/>
        <v>112297.05882352941</v>
      </c>
      <c r="AR17" s="63">
        <f t="shared" si="9"/>
        <v>115325.29411764705</v>
      </c>
      <c r="AS17" s="63">
        <f t="shared" si="9"/>
        <v>119110.58823529413</v>
      </c>
      <c r="AT17" s="63">
        <f t="shared" si="9"/>
        <v>122391.17647058824</v>
      </c>
    </row>
    <row r="18" spans="1:46" x14ac:dyDescent="0.2">
      <c r="A18" s="81"/>
      <c r="B18" s="50">
        <f t="shared" ref="B18:AH18" si="10">B17/B7</f>
        <v>0.30303030303030304</v>
      </c>
      <c r="C18" s="50">
        <f t="shared" si="10"/>
        <v>0.30735294117647061</v>
      </c>
      <c r="D18" s="50">
        <f t="shared" si="10"/>
        <v>0.33285302593659943</v>
      </c>
      <c r="E18" s="50">
        <f t="shared" si="10"/>
        <v>0.34011627906976744</v>
      </c>
      <c r="F18" s="50">
        <f t="shared" si="10"/>
        <v>0.3583815028901734</v>
      </c>
      <c r="G18" s="50">
        <f t="shared" si="10"/>
        <v>0.4099722991689751</v>
      </c>
      <c r="H18" s="50">
        <f t="shared" si="10"/>
        <v>0.39680232558139533</v>
      </c>
      <c r="I18" s="50">
        <f t="shared" si="10"/>
        <v>0.38636363636363635</v>
      </c>
      <c r="J18" s="50">
        <f t="shared" si="10"/>
        <v>0.39835164835164832</v>
      </c>
      <c r="K18" s="50">
        <f t="shared" si="10"/>
        <v>0.37696335078534032</v>
      </c>
      <c r="L18" s="50">
        <f t="shared" si="10"/>
        <v>0.35505319148936171</v>
      </c>
      <c r="M18" s="50">
        <f t="shared" si="10"/>
        <v>0.35488126649076518</v>
      </c>
      <c r="N18" s="50">
        <f t="shared" si="10"/>
        <v>0.37789203084832906</v>
      </c>
      <c r="O18" s="50">
        <f t="shared" si="10"/>
        <v>0.39897698209718668</v>
      </c>
      <c r="P18" s="50">
        <f t="shared" si="10"/>
        <v>0.3979328165374677</v>
      </c>
      <c r="Q18" s="50">
        <f t="shared" si="10"/>
        <v>0.40641025641025641</v>
      </c>
      <c r="R18" s="50">
        <f t="shared" si="10"/>
        <v>0.41414141414141414</v>
      </c>
      <c r="S18" s="50">
        <f t="shared" si="10"/>
        <v>0.418407960199005</v>
      </c>
      <c r="T18" s="50">
        <f t="shared" si="10"/>
        <v>0.39555555555555555</v>
      </c>
      <c r="U18" s="50">
        <f t="shared" si="10"/>
        <v>0.35941320293398532</v>
      </c>
      <c r="V18" s="50">
        <f t="shared" si="10"/>
        <v>0.36084905660377359</v>
      </c>
      <c r="W18" s="50">
        <f t="shared" si="10"/>
        <v>0.37899543378995432</v>
      </c>
      <c r="X18" s="50">
        <f t="shared" si="10"/>
        <v>0.36108597285067873</v>
      </c>
      <c r="Y18" s="50">
        <f t="shared" si="10"/>
        <v>0.39276018099547511</v>
      </c>
      <c r="Z18" s="50">
        <f t="shared" si="10"/>
        <v>0.39770114942528734</v>
      </c>
      <c r="AA18" s="50">
        <f t="shared" si="10"/>
        <v>0.40044742729306487</v>
      </c>
      <c r="AB18" s="50">
        <f t="shared" si="10"/>
        <v>0.40130151843817785</v>
      </c>
      <c r="AC18" s="50">
        <f t="shared" si="10"/>
        <v>0.40131578947368424</v>
      </c>
      <c r="AD18" s="50">
        <f t="shared" si="10"/>
        <v>0.39450549450549449</v>
      </c>
      <c r="AE18" s="50">
        <f t="shared" si="10"/>
        <v>0.37415730337078651</v>
      </c>
      <c r="AF18" s="50">
        <f t="shared" si="10"/>
        <v>0.39059080962800874</v>
      </c>
      <c r="AG18" s="50">
        <f t="shared" si="10"/>
        <v>0.4173728813559322</v>
      </c>
      <c r="AH18" s="50">
        <f t="shared" si="10"/>
        <v>0.42268041237113402</v>
      </c>
      <c r="AI18" s="50">
        <f t="shared" ref="AI18:AT18" si="11">AI17/AI7</f>
        <v>0.45882352941176469</v>
      </c>
      <c r="AJ18" s="50">
        <f t="shared" si="11"/>
        <v>0.45882352941176463</v>
      </c>
      <c r="AK18" s="50">
        <f t="shared" si="11"/>
        <v>0.45882352941176463</v>
      </c>
      <c r="AL18" s="50">
        <f t="shared" si="11"/>
        <v>0.45882352941176463</v>
      </c>
      <c r="AM18" s="50">
        <f t="shared" si="11"/>
        <v>0.45882352941176463</v>
      </c>
      <c r="AN18" s="50">
        <f t="shared" si="11"/>
        <v>0.45882352941176469</v>
      </c>
      <c r="AO18" s="50">
        <f t="shared" si="11"/>
        <v>0.45882352941176463</v>
      </c>
      <c r="AP18" s="50">
        <f t="shared" si="11"/>
        <v>0.45882352941176469</v>
      </c>
      <c r="AQ18" s="50">
        <f t="shared" si="11"/>
        <v>0.45882352941176463</v>
      </c>
      <c r="AR18" s="50">
        <f t="shared" si="11"/>
        <v>0.45882352941176463</v>
      </c>
      <c r="AS18" s="50">
        <f t="shared" si="11"/>
        <v>0.45882352941176469</v>
      </c>
      <c r="AT18" s="50">
        <f t="shared" si="11"/>
        <v>0.45882352941176474</v>
      </c>
    </row>
    <row r="19" spans="1:46" x14ac:dyDescent="0.2">
      <c r="A19" s="79" t="s">
        <v>41</v>
      </c>
      <c r="M19" s="5"/>
    </row>
    <row r="20" spans="1:46" x14ac:dyDescent="0.2">
      <c r="A20" s="85" t="s">
        <v>42</v>
      </c>
      <c r="B20" s="62">
        <v>24000</v>
      </c>
      <c r="C20" s="62">
        <v>24800</v>
      </c>
      <c r="D20" s="62">
        <v>25200</v>
      </c>
      <c r="E20" s="62">
        <v>24000</v>
      </c>
      <c r="F20" s="62">
        <v>24800</v>
      </c>
      <c r="G20" s="62">
        <v>25200</v>
      </c>
      <c r="H20" s="62">
        <v>24800</v>
      </c>
      <c r="I20" s="62">
        <v>25000</v>
      </c>
      <c r="J20" s="62">
        <v>25200</v>
      </c>
      <c r="K20" s="62">
        <v>25000</v>
      </c>
      <c r="L20" s="62">
        <v>25000</v>
      </c>
      <c r="M20" s="62">
        <v>25000</v>
      </c>
      <c r="N20" s="62">
        <v>25000</v>
      </c>
      <c r="O20" s="62">
        <v>26000</v>
      </c>
      <c r="P20" s="62">
        <v>25200</v>
      </c>
      <c r="Q20" s="62">
        <v>25800</v>
      </c>
      <c r="R20" s="62">
        <v>25800</v>
      </c>
      <c r="S20" s="62">
        <v>26400</v>
      </c>
      <c r="T20" s="62">
        <v>28000</v>
      </c>
      <c r="U20" s="62">
        <v>27400</v>
      </c>
      <c r="V20" s="62">
        <v>25000</v>
      </c>
      <c r="W20" s="62">
        <v>28750</v>
      </c>
      <c r="X20" s="62">
        <v>27500</v>
      </c>
      <c r="Y20" s="62">
        <v>26800</v>
      </c>
      <c r="Z20" s="62">
        <v>26200</v>
      </c>
      <c r="AA20" s="62">
        <v>27400</v>
      </c>
      <c r="AB20" s="62">
        <v>28200</v>
      </c>
      <c r="AC20" s="62">
        <v>27500</v>
      </c>
      <c r="AD20" s="62">
        <v>26800</v>
      </c>
      <c r="AE20" s="62">
        <v>26200</v>
      </c>
      <c r="AF20" s="62">
        <v>27400</v>
      </c>
      <c r="AG20" s="62">
        <v>28200</v>
      </c>
      <c r="AH20" s="62">
        <v>28750</v>
      </c>
      <c r="AI20" s="103">
        <f t="shared" ref="AI20:AT24" si="12">AVERAGE(X20:AH20)</f>
        <v>27359.090909090908</v>
      </c>
      <c r="AJ20" s="103">
        <f t="shared" si="12"/>
        <v>27346.280991735533</v>
      </c>
      <c r="AK20" s="103">
        <f t="shared" si="12"/>
        <v>27395.942900075126</v>
      </c>
      <c r="AL20" s="103">
        <f t="shared" si="12"/>
        <v>27504.664981900143</v>
      </c>
      <c r="AM20" s="103">
        <f t="shared" si="12"/>
        <v>27514.179980254699</v>
      </c>
      <c r="AN20" s="103">
        <f t="shared" si="12"/>
        <v>27451.832705732399</v>
      </c>
      <c r="AO20" s="103">
        <f t="shared" si="12"/>
        <v>27447.453860798978</v>
      </c>
      <c r="AP20" s="103">
        <f t="shared" si="12"/>
        <v>27506.313302689799</v>
      </c>
      <c r="AQ20" s="103">
        <f t="shared" si="12"/>
        <v>27625.069057479781</v>
      </c>
      <c r="AR20" s="103">
        <f t="shared" si="12"/>
        <v>27645.529880887036</v>
      </c>
      <c r="AS20" s="103">
        <f t="shared" si="12"/>
        <v>27595.123506422216</v>
      </c>
      <c r="AT20" s="103">
        <f t="shared" si="12"/>
        <v>27490.134734278781</v>
      </c>
    </row>
    <row r="21" spans="1:46" x14ac:dyDescent="0.2">
      <c r="A21" s="85" t="s">
        <v>60</v>
      </c>
      <c r="B21" s="62">
        <v>18000</v>
      </c>
      <c r="C21" s="62">
        <v>12000</v>
      </c>
      <c r="D21" s="62">
        <v>10000</v>
      </c>
      <c r="E21" s="62">
        <v>9600</v>
      </c>
      <c r="F21" s="62">
        <v>9800</v>
      </c>
      <c r="G21" s="62">
        <v>10600</v>
      </c>
      <c r="H21" s="62">
        <v>9600</v>
      </c>
      <c r="I21" s="62">
        <v>9800</v>
      </c>
      <c r="J21" s="62">
        <f t="shared" ref="J21" si="13">J7*0.05</f>
        <v>9100</v>
      </c>
      <c r="K21" s="62">
        <v>10000</v>
      </c>
      <c r="L21" s="62">
        <v>9000</v>
      </c>
      <c r="M21" s="62">
        <v>9000</v>
      </c>
      <c r="N21" s="62">
        <v>9400</v>
      </c>
      <c r="O21" s="62">
        <v>9600</v>
      </c>
      <c r="P21" s="62">
        <v>10000</v>
      </c>
      <c r="Q21" s="62">
        <v>9400</v>
      </c>
      <c r="R21" s="62">
        <v>9400</v>
      </c>
      <c r="S21" s="62">
        <v>9800</v>
      </c>
      <c r="T21" s="62">
        <v>10000</v>
      </c>
      <c r="U21" s="62">
        <v>10000</v>
      </c>
      <c r="V21" s="62">
        <v>9800</v>
      </c>
      <c r="W21" s="62">
        <v>9800</v>
      </c>
      <c r="X21" s="62">
        <v>10000</v>
      </c>
      <c r="Y21" s="62">
        <v>10000</v>
      </c>
      <c r="Z21" s="62">
        <v>9600</v>
      </c>
      <c r="AA21" s="62">
        <v>9800</v>
      </c>
      <c r="AB21" s="62">
        <v>12000</v>
      </c>
      <c r="AC21" s="62">
        <v>10800</v>
      </c>
      <c r="AD21" s="62">
        <v>10800</v>
      </c>
      <c r="AE21" s="62">
        <v>10200</v>
      </c>
      <c r="AF21" s="62">
        <v>11800</v>
      </c>
      <c r="AG21" s="62">
        <v>12000</v>
      </c>
      <c r="AH21" s="62">
        <v>12200</v>
      </c>
      <c r="AI21" s="103">
        <f t="shared" si="12"/>
        <v>10836.363636363636</v>
      </c>
      <c r="AJ21" s="103">
        <f t="shared" si="12"/>
        <v>10912.396694214876</v>
      </c>
      <c r="AK21" s="103">
        <f t="shared" si="12"/>
        <v>10995.341848234411</v>
      </c>
      <c r="AL21" s="103">
        <f t="shared" si="12"/>
        <v>11122.191107164812</v>
      </c>
      <c r="AM21" s="103">
        <f t="shared" si="12"/>
        <v>11242.39029872525</v>
      </c>
      <c r="AN21" s="103">
        <f t="shared" si="12"/>
        <v>11173.516689518454</v>
      </c>
      <c r="AO21" s="103">
        <f t="shared" si="12"/>
        <v>11207.472752201949</v>
      </c>
      <c r="AP21" s="103">
        <f t="shared" si="12"/>
        <v>11244.515729674853</v>
      </c>
      <c r="AQ21" s="103">
        <f t="shared" si="12"/>
        <v>11339.471705099839</v>
      </c>
      <c r="AR21" s="103">
        <f t="shared" si="12"/>
        <v>11297.605496472554</v>
      </c>
      <c r="AS21" s="103">
        <f t="shared" si="12"/>
        <v>11233.751450697331</v>
      </c>
      <c r="AT21" s="103">
        <f t="shared" si="12"/>
        <v>11145.910673487997</v>
      </c>
    </row>
    <row r="22" spans="1:46" x14ac:dyDescent="0.2">
      <c r="A22" s="85" t="s">
        <v>147</v>
      </c>
      <c r="B22" s="62">
        <v>14000</v>
      </c>
      <c r="C22" s="62">
        <v>14000</v>
      </c>
      <c r="D22" s="62">
        <v>14000</v>
      </c>
      <c r="E22" s="62">
        <v>14000</v>
      </c>
      <c r="F22" s="62">
        <v>14000</v>
      </c>
      <c r="G22" s="62">
        <v>14000</v>
      </c>
      <c r="H22" s="62">
        <v>14000</v>
      </c>
      <c r="I22" s="62">
        <v>14000</v>
      </c>
      <c r="J22" s="62">
        <v>14000</v>
      </c>
      <c r="K22" s="62">
        <v>14000</v>
      </c>
      <c r="L22" s="62">
        <v>14000</v>
      </c>
      <c r="M22" s="62">
        <v>14000</v>
      </c>
      <c r="N22" s="62">
        <v>14000</v>
      </c>
      <c r="O22" s="62">
        <v>21500</v>
      </c>
      <c r="P22" s="62">
        <v>21500</v>
      </c>
      <c r="Q22" s="62">
        <v>21500</v>
      </c>
      <c r="R22" s="62">
        <v>21500</v>
      </c>
      <c r="S22" s="62">
        <v>21500</v>
      </c>
      <c r="T22" s="62">
        <v>22750</v>
      </c>
      <c r="U22" s="62">
        <v>22750</v>
      </c>
      <c r="V22" s="62">
        <v>22750</v>
      </c>
      <c r="W22" s="62">
        <v>22750</v>
      </c>
      <c r="X22" s="62">
        <v>22750</v>
      </c>
      <c r="Y22" s="62">
        <v>22750</v>
      </c>
      <c r="Z22" s="62">
        <v>22750</v>
      </c>
      <c r="AA22" s="62">
        <v>26000</v>
      </c>
      <c r="AB22" s="62">
        <v>26000</v>
      </c>
      <c r="AC22" s="62">
        <v>26000</v>
      </c>
      <c r="AD22" s="62">
        <v>26000</v>
      </c>
      <c r="AE22" s="62">
        <v>26000</v>
      </c>
      <c r="AF22" s="62">
        <v>26000</v>
      </c>
      <c r="AG22" s="62">
        <v>26000</v>
      </c>
      <c r="AH22" s="62">
        <v>26000</v>
      </c>
      <c r="AI22" s="103">
        <f>AI17/AI27</f>
        <v>31580.168067226892</v>
      </c>
      <c r="AJ22" s="103">
        <f t="shared" ref="AJ22:AT22" si="14">AJ17/AJ27</f>
        <v>31868.571428571428</v>
      </c>
      <c r="AK22" s="103">
        <f t="shared" si="14"/>
        <v>31868.571428571428</v>
      </c>
      <c r="AL22" s="103">
        <f t="shared" si="14"/>
        <v>31363.865546218487</v>
      </c>
      <c r="AM22" s="103">
        <f t="shared" si="14"/>
        <v>32229.0756302521</v>
      </c>
      <c r="AN22" s="103">
        <f t="shared" si="14"/>
        <v>33238.487394957985</v>
      </c>
      <c r="AO22" s="103">
        <f t="shared" si="14"/>
        <v>32877.983193277309</v>
      </c>
      <c r="AP22" s="103">
        <f t="shared" si="14"/>
        <v>32805.882352941182</v>
      </c>
      <c r="AQ22" s="103">
        <f t="shared" si="14"/>
        <v>32084.873949579833</v>
      </c>
      <c r="AR22" s="103">
        <f t="shared" si="14"/>
        <v>32950.084033613442</v>
      </c>
      <c r="AS22" s="103">
        <f t="shared" si="14"/>
        <v>34031.596638655465</v>
      </c>
      <c r="AT22" s="103">
        <f t="shared" si="14"/>
        <v>34968.907563025212</v>
      </c>
    </row>
    <row r="23" spans="1:46" x14ac:dyDescent="0.2">
      <c r="A23" s="85" t="s">
        <v>64</v>
      </c>
      <c r="B23" s="62">
        <f>ROUND(((B14+B22)*0.1),-2)</f>
        <v>4400</v>
      </c>
      <c r="C23" s="62">
        <f t="shared" ref="C23:AH23" si="15">ROUND(((C14+C22)*0.1),-2)</f>
        <v>4600</v>
      </c>
      <c r="D23" s="62">
        <f t="shared" si="15"/>
        <v>4600</v>
      </c>
      <c r="E23" s="62">
        <f t="shared" si="15"/>
        <v>4400</v>
      </c>
      <c r="F23" s="62">
        <f t="shared" si="15"/>
        <v>4500</v>
      </c>
      <c r="G23" s="62">
        <f t="shared" si="15"/>
        <v>4300</v>
      </c>
      <c r="H23" s="62">
        <f t="shared" si="15"/>
        <v>4300</v>
      </c>
      <c r="I23" s="62">
        <f t="shared" si="15"/>
        <v>4400</v>
      </c>
      <c r="J23" s="62">
        <f t="shared" si="15"/>
        <v>4600</v>
      </c>
      <c r="K23" s="62">
        <f t="shared" si="15"/>
        <v>4800</v>
      </c>
      <c r="L23" s="62">
        <f t="shared" si="15"/>
        <v>5000</v>
      </c>
      <c r="M23" s="62">
        <f t="shared" si="15"/>
        <v>5000</v>
      </c>
      <c r="N23" s="62">
        <f t="shared" si="15"/>
        <v>5000</v>
      </c>
      <c r="O23" s="62">
        <f t="shared" si="15"/>
        <v>5800</v>
      </c>
      <c r="P23" s="62">
        <f t="shared" si="15"/>
        <v>5800</v>
      </c>
      <c r="Q23" s="62">
        <f t="shared" si="15"/>
        <v>5900</v>
      </c>
      <c r="R23" s="62">
        <f t="shared" si="15"/>
        <v>5900</v>
      </c>
      <c r="S23" s="62">
        <f t="shared" si="15"/>
        <v>6000</v>
      </c>
      <c r="T23" s="62">
        <f t="shared" si="15"/>
        <v>6100</v>
      </c>
      <c r="U23" s="62">
        <f t="shared" si="15"/>
        <v>6000</v>
      </c>
      <c r="V23" s="62">
        <f t="shared" si="15"/>
        <v>6200</v>
      </c>
      <c r="W23" s="62">
        <f t="shared" si="15"/>
        <v>6500</v>
      </c>
      <c r="X23" s="62">
        <f t="shared" si="15"/>
        <v>6500</v>
      </c>
      <c r="Y23" s="62">
        <f t="shared" si="15"/>
        <v>6500</v>
      </c>
      <c r="Z23" s="62">
        <f t="shared" si="15"/>
        <v>6200</v>
      </c>
      <c r="AA23" s="62">
        <f t="shared" si="15"/>
        <v>6600</v>
      </c>
      <c r="AB23" s="62">
        <f t="shared" si="15"/>
        <v>6500</v>
      </c>
      <c r="AC23" s="62">
        <f t="shared" si="15"/>
        <v>6800</v>
      </c>
      <c r="AD23" s="62">
        <f t="shared" si="15"/>
        <v>6900</v>
      </c>
      <c r="AE23" s="62">
        <f t="shared" si="15"/>
        <v>7000</v>
      </c>
      <c r="AF23" s="62">
        <f t="shared" si="15"/>
        <v>6800</v>
      </c>
      <c r="AG23" s="62">
        <f t="shared" si="15"/>
        <v>6700</v>
      </c>
      <c r="AH23" s="62">
        <f t="shared" si="15"/>
        <v>6900</v>
      </c>
      <c r="AI23" s="103">
        <f t="shared" si="12"/>
        <v>6672.727272727273</v>
      </c>
      <c r="AJ23" s="103">
        <f t="shared" si="12"/>
        <v>6688.4297520661166</v>
      </c>
      <c r="AK23" s="103">
        <f t="shared" si="12"/>
        <v>6705.5597295266725</v>
      </c>
      <c r="AL23" s="103">
        <f t="shared" si="12"/>
        <v>6751.5197049381877</v>
      </c>
      <c r="AM23" s="103">
        <f t="shared" si="12"/>
        <v>6765.2942235689316</v>
      </c>
      <c r="AN23" s="103">
        <f t="shared" si="12"/>
        <v>6789.4118802570156</v>
      </c>
      <c r="AO23" s="103">
        <f t="shared" si="12"/>
        <v>6788.4493239167441</v>
      </c>
      <c r="AP23" s="103">
        <f t="shared" si="12"/>
        <v>6778.3083533637218</v>
      </c>
      <c r="AQ23" s="103">
        <f t="shared" si="12"/>
        <v>6758.1545673058781</v>
      </c>
      <c r="AR23" s="103">
        <f t="shared" si="12"/>
        <v>6754.350437060958</v>
      </c>
      <c r="AS23" s="103">
        <f t="shared" si="12"/>
        <v>6759.2913858846814</v>
      </c>
      <c r="AT23" s="103">
        <f t="shared" si="12"/>
        <v>6746.4996936923799</v>
      </c>
    </row>
    <row r="24" spans="1:46" x14ac:dyDescent="0.2">
      <c r="A24" s="85" t="s">
        <v>43</v>
      </c>
      <c r="B24" s="63">
        <v>6000</v>
      </c>
      <c r="C24" s="63">
        <v>6500</v>
      </c>
      <c r="D24" s="63">
        <v>6500</v>
      </c>
      <c r="E24" s="63">
        <v>6000</v>
      </c>
      <c r="F24" s="63">
        <v>4500</v>
      </c>
      <c r="G24" s="63">
        <v>4700</v>
      </c>
      <c r="H24" s="63">
        <v>5200</v>
      </c>
      <c r="I24" s="63">
        <v>5900</v>
      </c>
      <c r="J24" s="63">
        <v>6400</v>
      </c>
      <c r="K24" s="63">
        <v>5700</v>
      </c>
      <c r="L24" s="63">
        <v>4700</v>
      </c>
      <c r="M24" s="63">
        <v>3900</v>
      </c>
      <c r="N24" s="63">
        <v>4200</v>
      </c>
      <c r="O24" s="63">
        <v>3600</v>
      </c>
      <c r="P24" s="63">
        <v>2700</v>
      </c>
      <c r="Q24" s="63">
        <v>1900</v>
      </c>
      <c r="R24" s="63">
        <v>2600</v>
      </c>
      <c r="S24" s="63">
        <v>3400</v>
      </c>
      <c r="T24" s="63">
        <v>12000</v>
      </c>
      <c r="U24" s="63">
        <v>12000</v>
      </c>
      <c r="V24" s="63">
        <v>12000</v>
      </c>
      <c r="W24" s="63">
        <v>12000</v>
      </c>
      <c r="X24" s="63">
        <v>12000</v>
      </c>
      <c r="Y24" s="63">
        <v>12000</v>
      </c>
      <c r="Z24" s="63">
        <v>12000</v>
      </c>
      <c r="AA24" s="63">
        <v>12000</v>
      </c>
      <c r="AB24" s="63">
        <v>12000</v>
      </c>
      <c r="AC24" s="63">
        <v>12000</v>
      </c>
      <c r="AD24" s="63">
        <v>10000</v>
      </c>
      <c r="AE24" s="63">
        <v>10000</v>
      </c>
      <c r="AF24" s="63">
        <v>10000</v>
      </c>
      <c r="AG24" s="63">
        <v>10000</v>
      </c>
      <c r="AH24" s="63">
        <v>10000</v>
      </c>
      <c r="AI24" s="104">
        <f t="shared" si="12"/>
        <v>11090.90909090909</v>
      </c>
      <c r="AJ24" s="104">
        <f t="shared" si="12"/>
        <v>11008.264462809917</v>
      </c>
      <c r="AK24" s="104">
        <f t="shared" si="12"/>
        <v>10918.106686701729</v>
      </c>
      <c r="AL24" s="104">
        <f t="shared" si="12"/>
        <v>10819.752749129158</v>
      </c>
      <c r="AM24" s="104">
        <f t="shared" si="12"/>
        <v>10712.457544504536</v>
      </c>
      <c r="AN24" s="104">
        <f t="shared" si="12"/>
        <v>10595.408230368585</v>
      </c>
      <c r="AO24" s="104">
        <f t="shared" si="12"/>
        <v>10467.718069493001</v>
      </c>
      <c r="AP24" s="104">
        <f t="shared" si="12"/>
        <v>10510.237893992364</v>
      </c>
      <c r="AQ24" s="104">
        <f t="shared" si="12"/>
        <v>10556.623157082578</v>
      </c>
      <c r="AR24" s="104">
        <f t="shared" si="12"/>
        <v>10607.225262271904</v>
      </c>
      <c r="AS24" s="104">
        <f t="shared" si="12"/>
        <v>10662.427558842079</v>
      </c>
      <c r="AT24" s="104">
        <f t="shared" si="12"/>
        <v>10722.648246009541</v>
      </c>
    </row>
    <row r="25" spans="1:46" x14ac:dyDescent="0.2">
      <c r="A25" s="81" t="s">
        <v>44</v>
      </c>
      <c r="B25" s="67">
        <f t="shared" ref="B25:AH25" si="16">SUM(B20:B24)</f>
        <v>66400</v>
      </c>
      <c r="C25" s="67">
        <f t="shared" si="16"/>
        <v>61900</v>
      </c>
      <c r="D25" s="67">
        <f t="shared" si="16"/>
        <v>60300</v>
      </c>
      <c r="E25" s="67">
        <f t="shared" si="16"/>
        <v>58000</v>
      </c>
      <c r="F25" s="67">
        <f t="shared" si="16"/>
        <v>57600</v>
      </c>
      <c r="G25" s="67">
        <f t="shared" si="16"/>
        <v>58800</v>
      </c>
      <c r="H25" s="67">
        <f t="shared" si="16"/>
        <v>57900</v>
      </c>
      <c r="I25" s="67">
        <f t="shared" si="16"/>
        <v>59100</v>
      </c>
      <c r="J25" s="67">
        <f t="shared" si="16"/>
        <v>59300</v>
      </c>
      <c r="K25" s="67">
        <f t="shared" si="16"/>
        <v>59500</v>
      </c>
      <c r="L25" s="67">
        <f t="shared" si="16"/>
        <v>57700</v>
      </c>
      <c r="M25" s="67">
        <f t="shared" si="16"/>
        <v>56900</v>
      </c>
      <c r="N25" s="67">
        <f t="shared" si="16"/>
        <v>57600</v>
      </c>
      <c r="O25" s="67">
        <f t="shared" si="16"/>
        <v>66500</v>
      </c>
      <c r="P25" s="67">
        <f t="shared" si="16"/>
        <v>65200</v>
      </c>
      <c r="Q25" s="67">
        <f t="shared" si="16"/>
        <v>64500</v>
      </c>
      <c r="R25" s="67">
        <f t="shared" si="16"/>
        <v>65200</v>
      </c>
      <c r="S25" s="67">
        <f t="shared" si="16"/>
        <v>67100</v>
      </c>
      <c r="T25" s="67">
        <f t="shared" si="16"/>
        <v>78850</v>
      </c>
      <c r="U25" s="67">
        <f t="shared" si="16"/>
        <v>78150</v>
      </c>
      <c r="V25" s="67">
        <f t="shared" si="16"/>
        <v>75750</v>
      </c>
      <c r="W25" s="67">
        <f t="shared" si="16"/>
        <v>79800</v>
      </c>
      <c r="X25" s="67">
        <f t="shared" si="16"/>
        <v>78750</v>
      </c>
      <c r="Y25" s="67">
        <f t="shared" si="16"/>
        <v>78050</v>
      </c>
      <c r="Z25" s="67">
        <f t="shared" si="16"/>
        <v>76750</v>
      </c>
      <c r="AA25" s="67">
        <f t="shared" si="16"/>
        <v>81800</v>
      </c>
      <c r="AB25" s="67">
        <f t="shared" si="16"/>
        <v>84700</v>
      </c>
      <c r="AC25" s="67">
        <f t="shared" si="16"/>
        <v>83100</v>
      </c>
      <c r="AD25" s="67">
        <f t="shared" si="16"/>
        <v>80500</v>
      </c>
      <c r="AE25" s="67">
        <f t="shared" si="16"/>
        <v>79400</v>
      </c>
      <c r="AF25" s="67">
        <f t="shared" si="16"/>
        <v>82000</v>
      </c>
      <c r="AG25" s="67">
        <f t="shared" si="16"/>
        <v>82900</v>
      </c>
      <c r="AH25" s="67">
        <f t="shared" si="16"/>
        <v>83850</v>
      </c>
      <c r="AI25" s="67">
        <f t="shared" ref="AI25:AT25" si="17">SUM(AI20:AI24)</f>
        <v>87539.258976317811</v>
      </c>
      <c r="AJ25" s="67">
        <f t="shared" si="17"/>
        <v>87823.94332939788</v>
      </c>
      <c r="AK25" s="67">
        <f t="shared" si="17"/>
        <v>87883.522593109374</v>
      </c>
      <c r="AL25" s="67">
        <f t="shared" si="17"/>
        <v>87561.994089350774</v>
      </c>
      <c r="AM25" s="67">
        <f t="shared" si="17"/>
        <v>88463.397677305504</v>
      </c>
      <c r="AN25" s="67">
        <f t="shared" si="17"/>
        <v>89248.656900834438</v>
      </c>
      <c r="AO25" s="67">
        <f t="shared" si="17"/>
        <v>88789.077199687992</v>
      </c>
      <c r="AP25" s="67">
        <f t="shared" si="17"/>
        <v>88845.257632661916</v>
      </c>
      <c r="AQ25" s="67">
        <f t="shared" si="17"/>
        <v>88364.192436547906</v>
      </c>
      <c r="AR25" s="67">
        <f t="shared" si="17"/>
        <v>89254.795110305902</v>
      </c>
      <c r="AS25" s="67">
        <f t="shared" si="17"/>
        <v>90282.19054050179</v>
      </c>
      <c r="AT25" s="67">
        <f t="shared" si="17"/>
        <v>91074.100910493915</v>
      </c>
    </row>
    <row r="26" spans="1:46" s="52" customFormat="1" x14ac:dyDescent="0.2">
      <c r="A26" s="83" t="s">
        <v>123</v>
      </c>
      <c r="B26" s="51">
        <f t="shared" ref="B26:AH26" si="18">B25/B7</f>
        <v>0.40242424242424241</v>
      </c>
      <c r="C26" s="51">
        <f t="shared" si="18"/>
        <v>0.36411764705882355</v>
      </c>
      <c r="D26" s="51">
        <f t="shared" si="18"/>
        <v>0.34755043227665705</v>
      </c>
      <c r="E26" s="51">
        <f t="shared" si="18"/>
        <v>0.33720930232558138</v>
      </c>
      <c r="F26" s="51">
        <f t="shared" si="18"/>
        <v>0.33294797687861272</v>
      </c>
      <c r="G26" s="51">
        <f t="shared" si="18"/>
        <v>0.32576177285318558</v>
      </c>
      <c r="H26" s="51">
        <f t="shared" si="18"/>
        <v>0.33662790697674416</v>
      </c>
      <c r="I26" s="51">
        <f t="shared" si="18"/>
        <v>0.33579545454545456</v>
      </c>
      <c r="J26" s="51">
        <f t="shared" si="18"/>
        <v>0.32582417582417583</v>
      </c>
      <c r="K26" s="51">
        <f t="shared" si="18"/>
        <v>0.31151832460732987</v>
      </c>
      <c r="L26" s="51">
        <f t="shared" si="18"/>
        <v>0.30691489361702129</v>
      </c>
      <c r="M26" s="51">
        <f t="shared" si="18"/>
        <v>0.30026385224274404</v>
      </c>
      <c r="N26" s="51">
        <f t="shared" si="18"/>
        <v>0.29614395886889461</v>
      </c>
      <c r="O26" s="51">
        <f t="shared" si="18"/>
        <v>0.34015345268542202</v>
      </c>
      <c r="P26" s="51">
        <f t="shared" si="18"/>
        <v>0.33695090439276487</v>
      </c>
      <c r="Q26" s="51">
        <f t="shared" si="18"/>
        <v>0.33076923076923076</v>
      </c>
      <c r="R26" s="51">
        <f t="shared" si="18"/>
        <v>0.3292929292929293</v>
      </c>
      <c r="S26" s="51">
        <f t="shared" si="18"/>
        <v>0.3338308457711443</v>
      </c>
      <c r="T26" s="51">
        <f t="shared" si="18"/>
        <v>0.35044444444444445</v>
      </c>
      <c r="U26" s="51">
        <f t="shared" si="18"/>
        <v>0.38215158924205378</v>
      </c>
      <c r="V26" s="51">
        <f t="shared" si="18"/>
        <v>0.357311320754717</v>
      </c>
      <c r="W26" s="51">
        <f t="shared" si="18"/>
        <v>0.36438356164383562</v>
      </c>
      <c r="X26" s="51">
        <f t="shared" si="18"/>
        <v>0.35633484162895929</v>
      </c>
      <c r="Y26" s="51">
        <f t="shared" si="18"/>
        <v>0.35316742081447966</v>
      </c>
      <c r="Z26" s="51">
        <f t="shared" si="18"/>
        <v>0.35287356321839081</v>
      </c>
      <c r="AA26" s="51">
        <f t="shared" si="18"/>
        <v>0.36599552572706934</v>
      </c>
      <c r="AB26" s="51">
        <f t="shared" si="18"/>
        <v>0.36746203904555313</v>
      </c>
      <c r="AC26" s="51">
        <f t="shared" si="18"/>
        <v>0.36447368421052634</v>
      </c>
      <c r="AD26" s="51">
        <f t="shared" si="18"/>
        <v>0.35384615384615387</v>
      </c>
      <c r="AE26" s="51">
        <f t="shared" si="18"/>
        <v>0.35685393258426967</v>
      </c>
      <c r="AF26" s="51">
        <f t="shared" si="18"/>
        <v>0.35886214442013131</v>
      </c>
      <c r="AG26" s="51">
        <f t="shared" si="18"/>
        <v>0.35127118644067795</v>
      </c>
      <c r="AH26" s="51">
        <f t="shared" si="18"/>
        <v>0.34577319587628869</v>
      </c>
      <c r="AI26" s="51">
        <f t="shared" ref="AI26:AT26" si="19">AI25/AI7</f>
        <v>0.36338422157043504</v>
      </c>
      <c r="AJ26" s="51">
        <f t="shared" si="19"/>
        <v>0.36126673520937008</v>
      </c>
      <c r="AK26" s="51">
        <f t="shared" si="19"/>
        <v>0.36151181650805991</v>
      </c>
      <c r="AL26" s="51">
        <f t="shared" si="19"/>
        <v>0.36598534624598023</v>
      </c>
      <c r="AM26" s="51">
        <f t="shared" si="19"/>
        <v>0.35982671416435019</v>
      </c>
      <c r="AN26" s="51">
        <f t="shared" si="19"/>
        <v>0.3519962804213545</v>
      </c>
      <c r="AO26" s="51">
        <f t="shared" si="19"/>
        <v>0.35402343381055812</v>
      </c>
      <c r="AP26" s="51">
        <f t="shared" si="19"/>
        <v>0.35502600452612149</v>
      </c>
      <c r="AQ26" s="51">
        <f t="shared" si="19"/>
        <v>0.36103857992460836</v>
      </c>
      <c r="AR26" s="51">
        <f t="shared" si="19"/>
        <v>0.3551016316304193</v>
      </c>
      <c r="AS26" s="51">
        <f t="shared" si="19"/>
        <v>0.3477742316660315</v>
      </c>
      <c r="AT26" s="51">
        <f t="shared" si="19"/>
        <v>0.34142118429426022</v>
      </c>
    </row>
    <row r="27" spans="1:46" s="52" customFormat="1" x14ac:dyDescent="0.2">
      <c r="A27" s="86" t="s">
        <v>106</v>
      </c>
      <c r="B27" s="54">
        <f>B17/B22</f>
        <v>3.5714285714285716</v>
      </c>
      <c r="C27" s="54">
        <f t="shared" ref="C27:AH27" si="20">C17/C22</f>
        <v>3.7321428571428572</v>
      </c>
      <c r="D27" s="54">
        <f t="shared" si="20"/>
        <v>4.125</v>
      </c>
      <c r="E27" s="54">
        <f t="shared" si="20"/>
        <v>4.1785714285714288</v>
      </c>
      <c r="F27" s="54">
        <f t="shared" si="20"/>
        <v>4.4285714285714288</v>
      </c>
      <c r="G27" s="54">
        <f t="shared" si="20"/>
        <v>5.2857142857142856</v>
      </c>
      <c r="H27" s="54">
        <f t="shared" si="20"/>
        <v>4.875</v>
      </c>
      <c r="I27" s="54">
        <f t="shared" si="20"/>
        <v>4.8571428571428568</v>
      </c>
      <c r="J27" s="54">
        <f t="shared" si="20"/>
        <v>5.1785714285714288</v>
      </c>
      <c r="K27" s="54">
        <f t="shared" si="20"/>
        <v>5.1428571428571432</v>
      </c>
      <c r="L27" s="54">
        <f t="shared" si="20"/>
        <v>4.7678571428571432</v>
      </c>
      <c r="M27" s="54">
        <f t="shared" si="20"/>
        <v>4.8035714285714288</v>
      </c>
      <c r="N27" s="54">
        <f t="shared" si="20"/>
        <v>5.25</v>
      </c>
      <c r="O27" s="54">
        <f t="shared" si="20"/>
        <v>3.6279069767441858</v>
      </c>
      <c r="P27" s="54">
        <f t="shared" si="20"/>
        <v>3.5813953488372094</v>
      </c>
      <c r="Q27" s="54">
        <f t="shared" si="20"/>
        <v>3.6860465116279069</v>
      </c>
      <c r="R27" s="54">
        <f t="shared" si="20"/>
        <v>3.8139534883720931</v>
      </c>
      <c r="S27" s="54">
        <f t="shared" si="20"/>
        <v>3.9116279069767441</v>
      </c>
      <c r="T27" s="54">
        <f t="shared" si="20"/>
        <v>3.912087912087912</v>
      </c>
      <c r="U27" s="54">
        <f t="shared" si="20"/>
        <v>3.2307692307692308</v>
      </c>
      <c r="V27" s="54">
        <f t="shared" si="20"/>
        <v>3.3626373626373627</v>
      </c>
      <c r="W27" s="54">
        <f t="shared" si="20"/>
        <v>3.6483516483516483</v>
      </c>
      <c r="X27" s="54">
        <f t="shared" si="20"/>
        <v>3.5076923076923077</v>
      </c>
      <c r="Y27" s="54">
        <f t="shared" si="20"/>
        <v>3.8153846153846156</v>
      </c>
      <c r="Z27" s="54">
        <f t="shared" si="20"/>
        <v>3.802197802197802</v>
      </c>
      <c r="AA27" s="54">
        <f t="shared" si="20"/>
        <v>3.4423076923076925</v>
      </c>
      <c r="AB27" s="54">
        <f t="shared" si="20"/>
        <v>3.5576923076923075</v>
      </c>
      <c r="AC27" s="54">
        <f t="shared" si="20"/>
        <v>3.5192307692307692</v>
      </c>
      <c r="AD27" s="54">
        <f t="shared" si="20"/>
        <v>3.4519230769230771</v>
      </c>
      <c r="AE27" s="54">
        <f t="shared" si="20"/>
        <v>3.2019230769230771</v>
      </c>
      <c r="AF27" s="54">
        <f t="shared" si="20"/>
        <v>3.4326923076923075</v>
      </c>
      <c r="AG27" s="54">
        <f t="shared" si="20"/>
        <v>3.7884615384615383</v>
      </c>
      <c r="AH27" s="54">
        <f t="shared" si="20"/>
        <v>3.9423076923076925</v>
      </c>
      <c r="AI27" s="107">
        <v>3.5</v>
      </c>
      <c r="AJ27" s="107">
        <v>3.5</v>
      </c>
      <c r="AK27" s="107">
        <v>3.5</v>
      </c>
      <c r="AL27" s="107">
        <v>3.5</v>
      </c>
      <c r="AM27" s="107">
        <v>3.5</v>
      </c>
      <c r="AN27" s="107">
        <v>3.5</v>
      </c>
      <c r="AO27" s="107">
        <v>3.5</v>
      </c>
      <c r="AP27" s="107">
        <v>3.5</v>
      </c>
      <c r="AQ27" s="107">
        <v>3.5</v>
      </c>
      <c r="AR27" s="107">
        <v>3.5</v>
      </c>
      <c r="AS27" s="107">
        <v>3.5</v>
      </c>
      <c r="AT27" s="107">
        <v>3.5</v>
      </c>
    </row>
    <row r="28" spans="1:46" x14ac:dyDescent="0.2">
      <c r="A28" s="87"/>
      <c r="M28" s="5"/>
    </row>
    <row r="29" spans="1:46" x14ac:dyDescent="0.2">
      <c r="A29" s="81" t="s">
        <v>45</v>
      </c>
      <c r="B29" s="63">
        <f t="shared" ref="B29:AH29" si="21">B17-B25</f>
        <v>-16400</v>
      </c>
      <c r="C29" s="63">
        <f t="shared" si="21"/>
        <v>-9650</v>
      </c>
      <c r="D29" s="63">
        <f t="shared" si="21"/>
        <v>-2550</v>
      </c>
      <c r="E29" s="63">
        <f t="shared" si="21"/>
        <v>500</v>
      </c>
      <c r="F29" s="63">
        <f t="shared" si="21"/>
        <v>4400</v>
      </c>
      <c r="G29" s="63">
        <f t="shared" si="21"/>
        <v>15200</v>
      </c>
      <c r="H29" s="63">
        <f t="shared" si="21"/>
        <v>10350</v>
      </c>
      <c r="I29" s="63">
        <f t="shared" si="21"/>
        <v>8900</v>
      </c>
      <c r="J29" s="63">
        <f t="shared" si="21"/>
        <v>13200</v>
      </c>
      <c r="K29" s="63">
        <f t="shared" si="21"/>
        <v>12500</v>
      </c>
      <c r="L29" s="63">
        <f t="shared" si="21"/>
        <v>9050</v>
      </c>
      <c r="M29" s="63">
        <f t="shared" si="21"/>
        <v>10350</v>
      </c>
      <c r="N29" s="63">
        <f t="shared" si="21"/>
        <v>15900</v>
      </c>
      <c r="O29" s="63">
        <f t="shared" si="21"/>
        <v>11500</v>
      </c>
      <c r="P29" s="63">
        <f t="shared" si="21"/>
        <v>11800</v>
      </c>
      <c r="Q29" s="63">
        <f t="shared" si="21"/>
        <v>14750</v>
      </c>
      <c r="R29" s="63">
        <f t="shared" si="21"/>
        <v>16800</v>
      </c>
      <c r="S29" s="63">
        <f t="shared" si="21"/>
        <v>17000</v>
      </c>
      <c r="T29" s="63">
        <f t="shared" si="21"/>
        <v>10150</v>
      </c>
      <c r="U29" s="63">
        <f t="shared" si="21"/>
        <v>-4650</v>
      </c>
      <c r="V29" s="63">
        <f t="shared" si="21"/>
        <v>750</v>
      </c>
      <c r="W29" s="63">
        <f t="shared" si="21"/>
        <v>3200</v>
      </c>
      <c r="X29" s="63">
        <f t="shared" si="21"/>
        <v>1050</v>
      </c>
      <c r="Y29" s="63">
        <f t="shared" si="21"/>
        <v>8750</v>
      </c>
      <c r="Z29" s="63">
        <f t="shared" si="21"/>
        <v>9750</v>
      </c>
      <c r="AA29" s="63">
        <f t="shared" si="21"/>
        <v>7700</v>
      </c>
      <c r="AB29" s="63">
        <f t="shared" si="21"/>
        <v>7800</v>
      </c>
      <c r="AC29" s="63">
        <f t="shared" si="21"/>
        <v>8400</v>
      </c>
      <c r="AD29" s="63">
        <f t="shared" si="21"/>
        <v>9250</v>
      </c>
      <c r="AE29" s="63">
        <f>AE17-AE25</f>
        <v>3850</v>
      </c>
      <c r="AF29" s="63">
        <f t="shared" si="21"/>
        <v>7250</v>
      </c>
      <c r="AG29" s="63">
        <f t="shared" si="21"/>
        <v>15600</v>
      </c>
      <c r="AH29" s="63">
        <f t="shared" si="21"/>
        <v>18650</v>
      </c>
      <c r="AI29" s="63">
        <f t="shared" ref="AI29:AT29" si="22">AI17-AI25</f>
        <v>22991.329258976315</v>
      </c>
      <c r="AJ29" s="63">
        <f t="shared" si="22"/>
        <v>23716.05667060212</v>
      </c>
      <c r="AK29" s="63">
        <f t="shared" si="22"/>
        <v>23656.477406890626</v>
      </c>
      <c r="AL29" s="63">
        <f t="shared" si="22"/>
        <v>22211.535322413925</v>
      </c>
      <c r="AM29" s="63">
        <f t="shared" si="22"/>
        <v>24338.367028576846</v>
      </c>
      <c r="AN29" s="63">
        <f t="shared" si="22"/>
        <v>27086.048981518514</v>
      </c>
      <c r="AO29" s="63">
        <f t="shared" si="22"/>
        <v>26283.863976782595</v>
      </c>
      <c r="AP29" s="63">
        <f t="shared" si="22"/>
        <v>25975.33060263221</v>
      </c>
      <c r="AQ29" s="63">
        <f t="shared" si="22"/>
        <v>23932.866386981506</v>
      </c>
      <c r="AR29" s="63">
        <f t="shared" si="22"/>
        <v>26070.499007341146</v>
      </c>
      <c r="AS29" s="63">
        <f t="shared" si="22"/>
        <v>28828.397694792337</v>
      </c>
      <c r="AT29" s="63">
        <f t="shared" si="22"/>
        <v>31317.075560094323</v>
      </c>
    </row>
    <row r="30" spans="1:46" s="52" customFormat="1" x14ac:dyDescent="0.2">
      <c r="A30" s="83" t="s">
        <v>123</v>
      </c>
      <c r="B30" s="51">
        <f t="shared" ref="B30:AH30" si="23">B29/B7</f>
        <v>-9.9393939393939396E-2</v>
      </c>
      <c r="C30" s="51">
        <f t="shared" si="23"/>
        <v>-5.6764705882352939E-2</v>
      </c>
      <c r="D30" s="51">
        <f t="shared" si="23"/>
        <v>-1.4697406340057636E-2</v>
      </c>
      <c r="E30" s="51">
        <f t="shared" si="23"/>
        <v>2.9069767441860465E-3</v>
      </c>
      <c r="F30" s="51">
        <f t="shared" si="23"/>
        <v>2.5433526011560695E-2</v>
      </c>
      <c r="G30" s="51">
        <f t="shared" si="23"/>
        <v>8.4210526315789472E-2</v>
      </c>
      <c r="H30" s="51">
        <f t="shared" si="23"/>
        <v>6.0174418604651163E-2</v>
      </c>
      <c r="I30" s="51">
        <f t="shared" si="23"/>
        <v>5.0568181818181818E-2</v>
      </c>
      <c r="J30" s="51">
        <f t="shared" si="23"/>
        <v>7.2527472527472533E-2</v>
      </c>
      <c r="K30" s="51">
        <f t="shared" si="23"/>
        <v>6.5445026178010471E-2</v>
      </c>
      <c r="L30" s="51">
        <f t="shared" si="23"/>
        <v>4.8138297872340426E-2</v>
      </c>
      <c r="M30" s="51">
        <f t="shared" si="23"/>
        <v>5.4617414248021107E-2</v>
      </c>
      <c r="N30" s="51">
        <f t="shared" si="23"/>
        <v>8.1748071979434442E-2</v>
      </c>
      <c r="O30" s="51">
        <f t="shared" si="23"/>
        <v>5.8823529411764705E-2</v>
      </c>
      <c r="P30" s="51">
        <f t="shared" si="23"/>
        <v>6.0981912144702839E-2</v>
      </c>
      <c r="Q30" s="51">
        <f t="shared" si="23"/>
        <v>7.5641025641025636E-2</v>
      </c>
      <c r="R30" s="51">
        <f t="shared" si="23"/>
        <v>8.4848484848484854E-2</v>
      </c>
      <c r="S30" s="51">
        <f t="shared" si="23"/>
        <v>8.45771144278607E-2</v>
      </c>
      <c r="T30" s="51">
        <f t="shared" si="23"/>
        <v>4.5111111111111109E-2</v>
      </c>
      <c r="U30" s="51">
        <f t="shared" si="23"/>
        <v>-2.2738386308068459E-2</v>
      </c>
      <c r="V30" s="51">
        <f t="shared" si="23"/>
        <v>3.5377358490566039E-3</v>
      </c>
      <c r="W30" s="51">
        <f t="shared" si="23"/>
        <v>1.4611872146118721E-2</v>
      </c>
      <c r="X30" s="51">
        <f t="shared" si="23"/>
        <v>4.7511312217194566E-3</v>
      </c>
      <c r="Y30" s="51">
        <f t="shared" si="23"/>
        <v>3.9592760180995473E-2</v>
      </c>
      <c r="Z30" s="51">
        <f t="shared" si="23"/>
        <v>4.4827586206896551E-2</v>
      </c>
      <c r="AA30" s="51">
        <f t="shared" si="23"/>
        <v>3.4451901565995528E-2</v>
      </c>
      <c r="AB30" s="51">
        <f t="shared" si="23"/>
        <v>3.383947939262473E-2</v>
      </c>
      <c r="AC30" s="51">
        <f t="shared" si="23"/>
        <v>3.6842105263157891E-2</v>
      </c>
      <c r="AD30" s="51">
        <f t="shared" si="23"/>
        <v>4.0659340659340661E-2</v>
      </c>
      <c r="AE30" s="51">
        <f t="shared" si="23"/>
        <v>1.7303370786516854E-2</v>
      </c>
      <c r="AF30" s="51">
        <f t="shared" si="23"/>
        <v>3.1728665207877461E-2</v>
      </c>
      <c r="AG30" s="51">
        <f t="shared" si="23"/>
        <v>6.6101694915254236E-2</v>
      </c>
      <c r="AH30" s="51">
        <f t="shared" si="23"/>
        <v>7.690721649484536E-2</v>
      </c>
      <c r="AI30" s="51">
        <f t="shared" ref="AI30:AT30" si="24">AI29/AI7</f>
        <v>9.5439307841329646E-2</v>
      </c>
      <c r="AJ30" s="51">
        <f t="shared" si="24"/>
        <v>9.7556794202394562E-2</v>
      </c>
      <c r="AK30" s="51">
        <f t="shared" si="24"/>
        <v>9.7311712903704745E-2</v>
      </c>
      <c r="AL30" s="51">
        <f t="shared" si="24"/>
        <v>9.2838183165784419E-2</v>
      </c>
      <c r="AM30" s="51">
        <f t="shared" si="24"/>
        <v>9.8996815247414452E-2</v>
      </c>
      <c r="AN30" s="51">
        <f t="shared" si="24"/>
        <v>0.10682724899041021</v>
      </c>
      <c r="AO30" s="51">
        <f t="shared" si="24"/>
        <v>0.10480009560120651</v>
      </c>
      <c r="AP30" s="51">
        <f t="shared" si="24"/>
        <v>0.10379752488564319</v>
      </c>
      <c r="AQ30" s="51">
        <f t="shared" si="24"/>
        <v>9.7784949487156297E-2</v>
      </c>
      <c r="AR30" s="51">
        <f t="shared" si="24"/>
        <v>0.10372189778134532</v>
      </c>
      <c r="AS30" s="51">
        <f t="shared" si="24"/>
        <v>0.11104929774573317</v>
      </c>
      <c r="AT30" s="51">
        <f t="shared" si="24"/>
        <v>0.1174023451175045</v>
      </c>
    </row>
    <row r="31" spans="1:46" x14ac:dyDescent="0.2">
      <c r="A31" s="79" t="s">
        <v>46</v>
      </c>
      <c r="M31" s="5"/>
    </row>
    <row r="32" spans="1:46" x14ac:dyDescent="0.2">
      <c r="A32" s="85" t="s">
        <v>48</v>
      </c>
      <c r="B32" s="62">
        <f>-BS!B15*0.2/12</f>
        <v>-3250</v>
      </c>
      <c r="C32" s="62">
        <f>-BS!C15*0.2/12</f>
        <v>-3250</v>
      </c>
      <c r="D32" s="62">
        <f>-BS!D15*0.2/12</f>
        <v>-3250</v>
      </c>
      <c r="E32" s="62">
        <f>-BS!E15*0.2/12</f>
        <v>-3250</v>
      </c>
      <c r="F32" s="62">
        <f>-BS!F15*0.2/12</f>
        <v>-3250</v>
      </c>
      <c r="G32" s="62">
        <f>-BS!G15*0.2/12</f>
        <v>-3250</v>
      </c>
      <c r="H32" s="62">
        <f>-BS!H15*0.2/12</f>
        <v>-3250</v>
      </c>
      <c r="I32" s="62">
        <f>-BS!I15*0.2/12</f>
        <v>-3250</v>
      </c>
      <c r="J32" s="62">
        <f>-BS!J15*0.2/12</f>
        <v>-3250</v>
      </c>
      <c r="K32" s="62">
        <f>-BS!K15*0.2/12</f>
        <v>-3250</v>
      </c>
      <c r="L32" s="62">
        <f>-BS!L15*0.2/12</f>
        <v>-3250</v>
      </c>
      <c r="M32" s="62">
        <f>-BS!M15*0.2/12</f>
        <v>-3250</v>
      </c>
      <c r="N32" s="62">
        <f>-BS!N15*0.2/12</f>
        <v>-3250</v>
      </c>
      <c r="O32" s="62">
        <f>-BS!O15*0.2/12</f>
        <v>-3250</v>
      </c>
      <c r="P32" s="62">
        <f>-BS!P15*0.2/12</f>
        <v>-3250</v>
      </c>
      <c r="Q32" s="62">
        <f>-BS!Q15*0.2/12</f>
        <v>-3250</v>
      </c>
      <c r="R32" s="62">
        <f>-BS!R15*0.2/12</f>
        <v>-3250</v>
      </c>
      <c r="S32" s="62">
        <f>-BS!S15*0.2/12</f>
        <v>-3250</v>
      </c>
      <c r="T32" s="62">
        <f>-BS!T15*0.2/12</f>
        <v>-4583.333333333333</v>
      </c>
      <c r="U32" s="62">
        <f>-BS!U15*0.2/12</f>
        <v>-4583.333333333333</v>
      </c>
      <c r="V32" s="62">
        <f>-BS!V15*0.2/12</f>
        <v>-4583.333333333333</v>
      </c>
      <c r="W32" s="62">
        <f>-BS!W15*0.2/12</f>
        <v>-4583.333333333333</v>
      </c>
      <c r="X32" s="62">
        <f>-BS!X15*0.2/12</f>
        <v>-4583.333333333333</v>
      </c>
      <c r="Y32" s="62">
        <f>-BS!Y15*0.2/12</f>
        <v>-4583.333333333333</v>
      </c>
      <c r="Z32" s="62">
        <f>-BS!Z15*0.2/12</f>
        <v>-4583.333333333333</v>
      </c>
      <c r="AA32" s="62">
        <f>-BS!AA15*0.2/12</f>
        <v>-4583.333333333333</v>
      </c>
      <c r="AB32" s="62">
        <f>-BS!AB15*0.2/12</f>
        <v>-4583.333333333333</v>
      </c>
      <c r="AC32" s="62">
        <f>-BS!AC15*0.2/12</f>
        <v>-4583.333333333333</v>
      </c>
      <c r="AD32" s="62">
        <f>-BS!AD15*0.2/12</f>
        <v>-4583.333333333333</v>
      </c>
      <c r="AE32" s="62">
        <f>-BS!AE15*0.2/12</f>
        <v>-4583.333333333333</v>
      </c>
      <c r="AF32" s="62">
        <f>-BS!AF15*0.2/12</f>
        <v>-4583.333333333333</v>
      </c>
      <c r="AG32" s="62">
        <f>-BS!AG15*0.2/12</f>
        <v>-4583.333333333333</v>
      </c>
      <c r="AH32" s="62">
        <f>-BS!AH15*0.2/12</f>
        <v>-4583.333333333333</v>
      </c>
      <c r="AI32" s="103">
        <f>AVERAGE(X32:AH32)</f>
        <v>-4583.3333333333339</v>
      </c>
      <c r="AJ32" s="103">
        <f t="shared" ref="AJ32:AT34" si="25">AVERAGE(Y32:AI32)</f>
        <v>-4583.3333333333339</v>
      </c>
      <c r="AK32" s="103">
        <f t="shared" si="25"/>
        <v>-4583.3333333333339</v>
      </c>
      <c r="AL32" s="103">
        <f t="shared" si="25"/>
        <v>-4583.3333333333339</v>
      </c>
      <c r="AM32" s="103">
        <f t="shared" si="25"/>
        <v>-4583.3333333333339</v>
      </c>
      <c r="AN32" s="103">
        <f t="shared" si="25"/>
        <v>-4583.3333333333339</v>
      </c>
      <c r="AO32" s="103">
        <f t="shared" si="25"/>
        <v>-4583.3333333333348</v>
      </c>
      <c r="AP32" s="103">
        <f t="shared" si="25"/>
        <v>-4583.3333333333348</v>
      </c>
      <c r="AQ32" s="103">
        <f t="shared" si="25"/>
        <v>-4583.3333333333348</v>
      </c>
      <c r="AR32" s="103">
        <f t="shared" si="25"/>
        <v>-4583.3333333333348</v>
      </c>
      <c r="AS32" s="103">
        <f t="shared" si="25"/>
        <v>-4583.3333333333348</v>
      </c>
      <c r="AT32" s="103">
        <f t="shared" si="25"/>
        <v>-4583.3333333333348</v>
      </c>
    </row>
    <row r="33" spans="1:46" x14ac:dyDescent="0.2">
      <c r="A33" s="85" t="s">
        <v>120</v>
      </c>
      <c r="B33" s="62">
        <v>200</v>
      </c>
      <c r="C33" s="62">
        <v>60</v>
      </c>
      <c r="D33" s="62">
        <v>80</v>
      </c>
      <c r="E33" s="62">
        <v>0</v>
      </c>
      <c r="F33" s="62">
        <v>40</v>
      </c>
      <c r="G33" s="62">
        <v>60</v>
      </c>
      <c r="H33" s="62">
        <v>80</v>
      </c>
      <c r="I33" s="62">
        <v>160</v>
      </c>
      <c r="J33" s="62">
        <v>180</v>
      </c>
      <c r="K33" s="62">
        <v>160</v>
      </c>
      <c r="L33" s="62">
        <v>100</v>
      </c>
      <c r="M33" s="62">
        <v>200</v>
      </c>
      <c r="N33" s="62">
        <v>20</v>
      </c>
      <c r="O33" s="62">
        <v>100</v>
      </c>
      <c r="P33" s="62">
        <v>80</v>
      </c>
      <c r="Q33" s="62">
        <v>100</v>
      </c>
      <c r="R33" s="62">
        <v>120</v>
      </c>
      <c r="S33" s="62">
        <v>40</v>
      </c>
      <c r="T33" s="62">
        <v>0</v>
      </c>
      <c r="U33" s="62">
        <v>200</v>
      </c>
      <c r="V33" s="62">
        <v>120</v>
      </c>
      <c r="W33" s="62">
        <v>140</v>
      </c>
      <c r="X33" s="62">
        <v>40</v>
      </c>
      <c r="Y33" s="62">
        <v>40</v>
      </c>
      <c r="Z33" s="62">
        <v>40</v>
      </c>
      <c r="AA33" s="62">
        <v>200</v>
      </c>
      <c r="AB33" s="62">
        <v>160</v>
      </c>
      <c r="AC33" s="62">
        <v>100</v>
      </c>
      <c r="AD33" s="62">
        <v>180</v>
      </c>
      <c r="AE33" s="62">
        <v>160</v>
      </c>
      <c r="AF33" s="62">
        <v>160</v>
      </c>
      <c r="AG33" s="62">
        <v>60</v>
      </c>
      <c r="AH33" s="62">
        <v>40</v>
      </c>
      <c r="AI33" s="103">
        <f>AVERAGE(X33:AH33)</f>
        <v>107.27272727272727</v>
      </c>
      <c r="AJ33" s="103">
        <f t="shared" si="25"/>
        <v>113.38842975206612</v>
      </c>
      <c r="AK33" s="103">
        <f t="shared" si="25"/>
        <v>120.06010518407211</v>
      </c>
      <c r="AL33" s="103">
        <f t="shared" si="25"/>
        <v>127.33829656444232</v>
      </c>
      <c r="AM33" s="103">
        <f t="shared" si="25"/>
        <v>120.7326871612098</v>
      </c>
      <c r="AN33" s="103">
        <f t="shared" si="25"/>
        <v>117.1629314485925</v>
      </c>
      <c r="AO33" s="103">
        <f t="shared" si="25"/>
        <v>118.72319794391909</v>
      </c>
      <c r="AP33" s="103">
        <f t="shared" si="25"/>
        <v>113.15257957518448</v>
      </c>
      <c r="AQ33" s="103">
        <f t="shared" si="25"/>
        <v>108.89372317292852</v>
      </c>
      <c r="AR33" s="103">
        <f t="shared" si="25"/>
        <v>104.24769800683111</v>
      </c>
      <c r="AS33" s="103">
        <f t="shared" si="25"/>
        <v>108.27021600745212</v>
      </c>
      <c r="AT33" s="103">
        <f t="shared" si="25"/>
        <v>114.47659928085686</v>
      </c>
    </row>
    <row r="34" spans="1:46" x14ac:dyDescent="0.2">
      <c r="A34" s="85" t="s">
        <v>47</v>
      </c>
      <c r="B34" s="63">
        <f>-ROUND((BS!B38+BS!B33)*0.07/12,-2)</f>
        <v>-600</v>
      </c>
      <c r="C34" s="63">
        <f>-ROUND((BS!C38+BS!C33)*0.07/12,-2)</f>
        <v>-600</v>
      </c>
      <c r="D34" s="63">
        <f>-ROUND((BS!D38+BS!D33)*0.07/12,-2)</f>
        <v>-600</v>
      </c>
      <c r="E34" s="63">
        <f>-ROUND((BS!E38+BS!E33)*0.07/12,-2)</f>
        <v>-600</v>
      </c>
      <c r="F34" s="63">
        <f>-ROUND((BS!F38+BS!F33)*0.07/12,-2)</f>
        <v>-600</v>
      </c>
      <c r="G34" s="63">
        <f>-ROUND((BS!G38+BS!G33)*0.07/12,-2)</f>
        <v>-600</v>
      </c>
      <c r="H34" s="63">
        <f>-ROUND((BS!H38+BS!H33)*0.07/12,-2)</f>
        <v>-600</v>
      </c>
      <c r="I34" s="63">
        <f>-ROUND((BS!I38+BS!I33)*0.07/12,-2)</f>
        <v>-600</v>
      </c>
      <c r="J34" s="63">
        <f>-ROUND((BS!J38+BS!J33)*0.07/12,-2)</f>
        <v>-600</v>
      </c>
      <c r="K34" s="63">
        <f>-ROUND((BS!K38+BS!K33)*0.07/12,-2)</f>
        <v>-500</v>
      </c>
      <c r="L34" s="63">
        <f>-ROUND((BS!L38+BS!L33)*0.07/12,-2)</f>
        <v>-400</v>
      </c>
      <c r="M34" s="63">
        <f>-ROUND((BS!M38+BS!M33)*0.07/12,-2)</f>
        <v>-400</v>
      </c>
      <c r="N34" s="63">
        <f>-ROUND((BS!N38+BS!N33)*0.07/12,-2)</f>
        <v>-300</v>
      </c>
      <c r="O34" s="63">
        <f>-ROUND((BS!O38+BS!O33)*0.07/12,-2)</f>
        <v>-300</v>
      </c>
      <c r="P34" s="63">
        <f>-ROUND((BS!P38+BS!P33)*0.07/12,-2)</f>
        <v>-200</v>
      </c>
      <c r="Q34" s="63">
        <f>-ROUND((BS!Q38+BS!Q33)*0.07/12,-2)</f>
        <v>0</v>
      </c>
      <c r="R34" s="63">
        <f>-ROUND((BS!R38+BS!R33)*0.07/12,-2)</f>
        <v>0</v>
      </c>
      <c r="S34" s="63">
        <f>-ROUND((BS!S38+BS!S33)*0.07/12,-2)</f>
        <v>0</v>
      </c>
      <c r="T34" s="63">
        <f>-ROUND((BS!T38+BS!T33)*0.07/12,-2)</f>
        <v>-200</v>
      </c>
      <c r="U34" s="63">
        <f>-ROUND((BS!U38+BS!U33)*0.07/12,-2)</f>
        <v>-200</v>
      </c>
      <c r="V34" s="63">
        <f>-ROUND((BS!V38+BS!V33)*0.07/12,-2)</f>
        <v>-200</v>
      </c>
      <c r="W34" s="63">
        <f>-ROUND((BS!W38+BS!W33)*0.07/12,-2)</f>
        <v>-200</v>
      </c>
      <c r="X34" s="63">
        <f>-ROUND((BS!X38+BS!X33)*0.07/12,-2)</f>
        <v>-200</v>
      </c>
      <c r="Y34" s="63">
        <f>-ROUND((BS!Y38+BS!Y33)*0.07/12,-2)</f>
        <v>-100</v>
      </c>
      <c r="Z34" s="63">
        <f>-ROUND((BS!Z38+BS!Z33)*0.07/12,-2)</f>
        <v>-100</v>
      </c>
      <c r="AA34" s="63">
        <f>-ROUND((BS!AA38+BS!AA33)*0.07/12,-2)</f>
        <v>-100</v>
      </c>
      <c r="AB34" s="63">
        <f>-ROUND((BS!AB38+BS!AB33)*0.07/12,-2)</f>
        <v>-100</v>
      </c>
      <c r="AC34" s="63">
        <f>-ROUND((BS!AC38+BS!AC33)*0.07/12,-2)</f>
        <v>-100</v>
      </c>
      <c r="AD34" s="63">
        <f>-ROUND((BS!AD38+BS!AD33)*0.07/12,-2)</f>
        <v>-100</v>
      </c>
      <c r="AE34" s="63">
        <f>-ROUND((BS!AE38+BS!AE33)*0.07/12,-2)</f>
        <v>-100</v>
      </c>
      <c r="AF34" s="63">
        <f>-ROUND((BS!AF38+BS!AF33)*0.07/12,-2)</f>
        <v>-100</v>
      </c>
      <c r="AG34" s="63">
        <f>-ROUND((BS!AG38+BS!AG33)*0.07/12,-2)</f>
        <v>-100</v>
      </c>
      <c r="AH34" s="63">
        <f>-ROUND((BS!AH38+BS!AH33)*0.07/12,-2)</f>
        <v>0</v>
      </c>
      <c r="AI34" s="104">
        <f>AVERAGE(X34:AH34)</f>
        <v>-100</v>
      </c>
      <c r="AJ34" s="104">
        <f t="shared" si="25"/>
        <v>-90.909090909090907</v>
      </c>
      <c r="AK34" s="104">
        <f t="shared" si="25"/>
        <v>-90.082644628099175</v>
      </c>
      <c r="AL34" s="104">
        <f t="shared" si="25"/>
        <v>-89.181066867017279</v>
      </c>
      <c r="AM34" s="104">
        <f t="shared" si="25"/>
        <v>-88.197527491291581</v>
      </c>
      <c r="AN34" s="104">
        <f t="shared" si="25"/>
        <v>-87.124575445045352</v>
      </c>
      <c r="AO34" s="104">
        <f t="shared" si="25"/>
        <v>-85.954082303685837</v>
      </c>
      <c r="AP34" s="104">
        <f t="shared" si="25"/>
        <v>-84.677180694930016</v>
      </c>
      <c r="AQ34" s="104">
        <f t="shared" si="25"/>
        <v>-83.284197121741826</v>
      </c>
      <c r="AR34" s="104">
        <f t="shared" si="25"/>
        <v>-81.764578678263817</v>
      </c>
      <c r="AS34" s="104">
        <f t="shared" si="25"/>
        <v>-80.106813103560526</v>
      </c>
      <c r="AT34" s="104">
        <f t="shared" si="25"/>
        <v>-87.38925065842966</v>
      </c>
    </row>
    <row r="35" spans="1:46" x14ac:dyDescent="0.2">
      <c r="A35" s="81" t="s">
        <v>49</v>
      </c>
      <c r="B35" s="67">
        <f>SUM(B32:B34)</f>
        <v>-3650</v>
      </c>
      <c r="C35" s="67">
        <f t="shared" ref="C35:R35" si="26">SUM(C32:C34)</f>
        <v>-3790</v>
      </c>
      <c r="D35" s="67">
        <f t="shared" si="26"/>
        <v>-3770</v>
      </c>
      <c r="E35" s="67">
        <f t="shared" si="26"/>
        <v>-3850</v>
      </c>
      <c r="F35" s="67">
        <f t="shared" si="26"/>
        <v>-3810</v>
      </c>
      <c r="G35" s="67">
        <f t="shared" si="26"/>
        <v>-3790</v>
      </c>
      <c r="H35" s="67">
        <f t="shared" si="26"/>
        <v>-3770</v>
      </c>
      <c r="I35" s="67">
        <f t="shared" si="26"/>
        <v>-3690</v>
      </c>
      <c r="J35" s="67">
        <f t="shared" si="26"/>
        <v>-3670</v>
      </c>
      <c r="K35" s="67">
        <f t="shared" si="26"/>
        <v>-3590</v>
      </c>
      <c r="L35" s="67">
        <f t="shared" si="26"/>
        <v>-3550</v>
      </c>
      <c r="M35" s="67">
        <f t="shared" si="26"/>
        <v>-3450</v>
      </c>
      <c r="N35" s="67">
        <f t="shared" si="26"/>
        <v>-3530</v>
      </c>
      <c r="O35" s="67">
        <f t="shared" si="26"/>
        <v>-3450</v>
      </c>
      <c r="P35" s="67">
        <f t="shared" si="26"/>
        <v>-3370</v>
      </c>
      <c r="Q35" s="67">
        <f t="shared" si="26"/>
        <v>-3150</v>
      </c>
      <c r="R35" s="67">
        <f t="shared" si="26"/>
        <v>-3130</v>
      </c>
      <c r="S35" s="67">
        <f t="shared" ref="S35:AT35" si="27">SUM(S32:S34)</f>
        <v>-3210</v>
      </c>
      <c r="T35" s="67">
        <f t="shared" si="27"/>
        <v>-4783.333333333333</v>
      </c>
      <c r="U35" s="67">
        <f t="shared" si="27"/>
        <v>-4583.333333333333</v>
      </c>
      <c r="V35" s="67">
        <f t="shared" si="27"/>
        <v>-4663.333333333333</v>
      </c>
      <c r="W35" s="67">
        <f t="shared" si="27"/>
        <v>-4643.333333333333</v>
      </c>
      <c r="X35" s="67">
        <f t="shared" si="27"/>
        <v>-4743.333333333333</v>
      </c>
      <c r="Y35" s="67">
        <f t="shared" si="27"/>
        <v>-4643.333333333333</v>
      </c>
      <c r="Z35" s="67">
        <f t="shared" si="27"/>
        <v>-4643.333333333333</v>
      </c>
      <c r="AA35" s="67">
        <f t="shared" si="27"/>
        <v>-4483.333333333333</v>
      </c>
      <c r="AB35" s="67">
        <f t="shared" si="27"/>
        <v>-4523.333333333333</v>
      </c>
      <c r="AC35" s="67">
        <f t="shared" si="27"/>
        <v>-4583.333333333333</v>
      </c>
      <c r="AD35" s="67">
        <f t="shared" si="27"/>
        <v>-4503.333333333333</v>
      </c>
      <c r="AE35" s="67">
        <f t="shared" si="27"/>
        <v>-4523.333333333333</v>
      </c>
      <c r="AF35" s="67">
        <f t="shared" si="27"/>
        <v>-4523.333333333333</v>
      </c>
      <c r="AG35" s="67">
        <f t="shared" si="27"/>
        <v>-4623.333333333333</v>
      </c>
      <c r="AH35" s="67">
        <f t="shared" si="27"/>
        <v>-4543.333333333333</v>
      </c>
      <c r="AI35" s="67">
        <f t="shared" si="27"/>
        <v>-4576.0606060606069</v>
      </c>
      <c r="AJ35" s="67">
        <f t="shared" si="27"/>
        <v>-4560.8539944903587</v>
      </c>
      <c r="AK35" s="67">
        <f t="shared" si="27"/>
        <v>-4553.3558727773607</v>
      </c>
      <c r="AL35" s="67">
        <f t="shared" si="27"/>
        <v>-4545.1761036359085</v>
      </c>
      <c r="AM35" s="67">
        <f t="shared" si="27"/>
        <v>-4550.7981736634165</v>
      </c>
      <c r="AN35" s="67">
        <f t="shared" si="27"/>
        <v>-4553.2949773297869</v>
      </c>
      <c r="AO35" s="67">
        <f t="shared" si="27"/>
        <v>-4550.5642176931015</v>
      </c>
      <c r="AP35" s="67">
        <f t="shared" si="27"/>
        <v>-4554.8579344530808</v>
      </c>
      <c r="AQ35" s="67">
        <f t="shared" si="27"/>
        <v>-4557.7238072821483</v>
      </c>
      <c r="AR35" s="67">
        <f t="shared" si="27"/>
        <v>-4560.8502140047676</v>
      </c>
      <c r="AS35" s="67">
        <f t="shared" si="27"/>
        <v>-4555.1699304294434</v>
      </c>
      <c r="AT35" s="67">
        <f t="shared" si="27"/>
        <v>-4556.2459847109076</v>
      </c>
    </row>
    <row r="36" spans="1:46" x14ac:dyDescent="0.2">
      <c r="A36" s="87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4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</row>
    <row r="37" spans="1:46" ht="13.5" thickBot="1" x14ac:dyDescent="0.25">
      <c r="A37" s="81" t="s">
        <v>1</v>
      </c>
      <c r="B37" s="65">
        <f t="shared" ref="B37:R37" si="28">B29+B35</f>
        <v>-20050</v>
      </c>
      <c r="C37" s="65">
        <f t="shared" si="28"/>
        <v>-13440</v>
      </c>
      <c r="D37" s="65">
        <f t="shared" si="28"/>
        <v>-6320</v>
      </c>
      <c r="E37" s="65">
        <f t="shared" si="28"/>
        <v>-3350</v>
      </c>
      <c r="F37" s="65">
        <f t="shared" si="28"/>
        <v>590</v>
      </c>
      <c r="G37" s="65">
        <f t="shared" si="28"/>
        <v>11410</v>
      </c>
      <c r="H37" s="65">
        <f t="shared" si="28"/>
        <v>6580</v>
      </c>
      <c r="I37" s="65">
        <f t="shared" si="28"/>
        <v>5210</v>
      </c>
      <c r="J37" s="65">
        <f t="shared" si="28"/>
        <v>9530</v>
      </c>
      <c r="K37" s="65">
        <f t="shared" si="28"/>
        <v>8910</v>
      </c>
      <c r="L37" s="65">
        <f t="shared" si="28"/>
        <v>5500</v>
      </c>
      <c r="M37" s="65">
        <f t="shared" si="28"/>
        <v>6900</v>
      </c>
      <c r="N37" s="65">
        <f t="shared" si="28"/>
        <v>12370</v>
      </c>
      <c r="O37" s="65">
        <f t="shared" si="28"/>
        <v>8050</v>
      </c>
      <c r="P37" s="65">
        <f t="shared" si="28"/>
        <v>8430</v>
      </c>
      <c r="Q37" s="65">
        <f t="shared" si="28"/>
        <v>11600</v>
      </c>
      <c r="R37" s="65">
        <f t="shared" si="28"/>
        <v>13670</v>
      </c>
      <c r="S37" s="65">
        <f t="shared" ref="S37:AT37" si="29">S29+S35</f>
        <v>13790</v>
      </c>
      <c r="T37" s="65">
        <f t="shared" si="29"/>
        <v>5366.666666666667</v>
      </c>
      <c r="U37" s="65">
        <f t="shared" si="29"/>
        <v>-9233.3333333333321</v>
      </c>
      <c r="V37" s="65">
        <f t="shared" si="29"/>
        <v>-3913.333333333333</v>
      </c>
      <c r="W37" s="65">
        <f t="shared" si="29"/>
        <v>-1443.333333333333</v>
      </c>
      <c r="X37" s="65">
        <f t="shared" si="29"/>
        <v>-3693.333333333333</v>
      </c>
      <c r="Y37" s="65">
        <f t="shared" si="29"/>
        <v>4106.666666666667</v>
      </c>
      <c r="Z37" s="65">
        <f t="shared" si="29"/>
        <v>5106.666666666667</v>
      </c>
      <c r="AA37" s="65">
        <f t="shared" si="29"/>
        <v>3216.666666666667</v>
      </c>
      <c r="AB37" s="65">
        <f t="shared" si="29"/>
        <v>3276.666666666667</v>
      </c>
      <c r="AC37" s="65">
        <f t="shared" si="29"/>
        <v>3816.666666666667</v>
      </c>
      <c r="AD37" s="65">
        <f t="shared" si="29"/>
        <v>4746.666666666667</v>
      </c>
      <c r="AE37" s="65">
        <f t="shared" si="29"/>
        <v>-673.33333333333303</v>
      </c>
      <c r="AF37" s="65">
        <f t="shared" si="29"/>
        <v>2726.666666666667</v>
      </c>
      <c r="AG37" s="65">
        <f t="shared" si="29"/>
        <v>10976.666666666668</v>
      </c>
      <c r="AH37" s="65">
        <f>AH29+AH35</f>
        <v>14106.666666666668</v>
      </c>
      <c r="AI37" s="65">
        <f t="shared" si="29"/>
        <v>18415.268652915707</v>
      </c>
      <c r="AJ37" s="65">
        <f t="shared" si="29"/>
        <v>19155.20267611176</v>
      </c>
      <c r="AK37" s="65">
        <f t="shared" si="29"/>
        <v>19103.121534113267</v>
      </c>
      <c r="AL37" s="65">
        <f t="shared" si="29"/>
        <v>17666.359218778016</v>
      </c>
      <c r="AM37" s="65">
        <f t="shared" si="29"/>
        <v>19787.568854913428</v>
      </c>
      <c r="AN37" s="65">
        <f t="shared" si="29"/>
        <v>22532.754004188726</v>
      </c>
      <c r="AO37" s="65">
        <f t="shared" si="29"/>
        <v>21733.299759089496</v>
      </c>
      <c r="AP37" s="65">
        <f t="shared" si="29"/>
        <v>21420.472668179129</v>
      </c>
      <c r="AQ37" s="65">
        <f t="shared" si="29"/>
        <v>19375.142579699357</v>
      </c>
      <c r="AR37" s="65">
        <f t="shared" si="29"/>
        <v>21509.648793336379</v>
      </c>
      <c r="AS37" s="65">
        <f t="shared" si="29"/>
        <v>24273.227764362891</v>
      </c>
      <c r="AT37" s="65">
        <f t="shared" si="29"/>
        <v>26760.829575383417</v>
      </c>
    </row>
    <row r="38" spans="1:46" ht="13.5" thickTop="1" x14ac:dyDescent="0.2">
      <c r="A38" s="83" t="s">
        <v>123</v>
      </c>
      <c r="B38" s="51">
        <f t="shared" ref="B38:R38" si="30">B37/B7</f>
        <v>-0.12151515151515152</v>
      </c>
      <c r="C38" s="51">
        <f t="shared" si="30"/>
        <v>-7.9058823529411765E-2</v>
      </c>
      <c r="D38" s="51">
        <f t="shared" si="30"/>
        <v>-3.6426512968299712E-2</v>
      </c>
      <c r="E38" s="51">
        <f t="shared" si="30"/>
        <v>-1.9476744186046512E-2</v>
      </c>
      <c r="F38" s="51">
        <f t="shared" si="30"/>
        <v>3.4104046242774567E-3</v>
      </c>
      <c r="G38" s="51">
        <f t="shared" si="30"/>
        <v>6.3213296398891963E-2</v>
      </c>
      <c r="H38" s="51">
        <f t="shared" si="30"/>
        <v>3.8255813953488371E-2</v>
      </c>
      <c r="I38" s="51">
        <f t="shared" si="30"/>
        <v>2.9602272727272727E-2</v>
      </c>
      <c r="J38" s="51">
        <f t="shared" si="30"/>
        <v>5.2362637362637361E-2</v>
      </c>
      <c r="K38" s="51">
        <f t="shared" si="30"/>
        <v>4.6649214659685863E-2</v>
      </c>
      <c r="L38" s="51">
        <f t="shared" si="30"/>
        <v>2.9255319148936171E-2</v>
      </c>
      <c r="M38" s="51">
        <f t="shared" si="30"/>
        <v>3.641160949868074E-2</v>
      </c>
      <c r="N38" s="51">
        <f t="shared" si="30"/>
        <v>6.3598971722365033E-2</v>
      </c>
      <c r="O38" s="51">
        <f t="shared" si="30"/>
        <v>4.1176470588235294E-2</v>
      </c>
      <c r="P38" s="51">
        <f t="shared" si="30"/>
        <v>4.3565891472868219E-2</v>
      </c>
      <c r="Q38" s="51">
        <f t="shared" si="30"/>
        <v>5.9487179487179485E-2</v>
      </c>
      <c r="R38" s="51">
        <f t="shared" si="30"/>
        <v>6.9040404040404041E-2</v>
      </c>
      <c r="S38" s="51">
        <f t="shared" ref="S38:AT38" si="31">S37/S7</f>
        <v>6.8606965174129356E-2</v>
      </c>
      <c r="T38" s="51">
        <f t="shared" si="31"/>
        <v>2.3851851851851853E-2</v>
      </c>
      <c r="U38" s="51">
        <f t="shared" si="31"/>
        <v>-4.5150774246128761E-2</v>
      </c>
      <c r="V38" s="51">
        <f t="shared" si="31"/>
        <v>-1.8459119496855345E-2</v>
      </c>
      <c r="W38" s="51">
        <f t="shared" si="31"/>
        <v>-6.5905631659056302E-3</v>
      </c>
      <c r="X38" s="51">
        <f t="shared" si="31"/>
        <v>-1.6711915535444946E-2</v>
      </c>
      <c r="Y38" s="51">
        <f t="shared" si="31"/>
        <v>1.8582202111613877E-2</v>
      </c>
      <c r="Z38" s="51">
        <f t="shared" si="31"/>
        <v>2.3478927203065134E-2</v>
      </c>
      <c r="AA38" s="51">
        <f t="shared" si="31"/>
        <v>1.4392244593586876E-2</v>
      </c>
      <c r="AB38" s="51">
        <f t="shared" si="31"/>
        <v>1.4215473608098338E-2</v>
      </c>
      <c r="AC38" s="51">
        <f t="shared" si="31"/>
        <v>1.6739766081871346E-2</v>
      </c>
      <c r="AD38" s="51">
        <f t="shared" si="31"/>
        <v>2.0864468864468865E-2</v>
      </c>
      <c r="AE38" s="51">
        <f t="shared" si="31"/>
        <v>-3.0262172284644183E-3</v>
      </c>
      <c r="AF38" s="51">
        <f t="shared" si="31"/>
        <v>1.1932895696571846E-2</v>
      </c>
      <c r="AG38" s="51">
        <f t="shared" si="31"/>
        <v>4.6511299435028255E-2</v>
      </c>
      <c r="AH38" s="51">
        <f t="shared" si="31"/>
        <v>5.8171821305841927E-2</v>
      </c>
      <c r="AI38" s="51">
        <f t="shared" si="31"/>
        <v>7.6443622469554606E-2</v>
      </c>
      <c r="AJ38" s="51">
        <f t="shared" si="31"/>
        <v>7.879556839206811E-2</v>
      </c>
      <c r="AK38" s="51">
        <f t="shared" si="31"/>
        <v>7.8581330868421492E-2</v>
      </c>
      <c r="AL38" s="51">
        <f t="shared" si="31"/>
        <v>7.3840581896668811E-2</v>
      </c>
      <c r="AM38" s="51">
        <f t="shared" si="31"/>
        <v>8.0486348809898009E-2</v>
      </c>
      <c r="AN38" s="51">
        <f t="shared" si="31"/>
        <v>8.8869075149630147E-2</v>
      </c>
      <c r="AO38" s="51">
        <f t="shared" si="31"/>
        <v>8.6655900155859222E-2</v>
      </c>
      <c r="AP38" s="51">
        <f t="shared" si="31"/>
        <v>8.559629437833817E-2</v>
      </c>
      <c r="AQ38" s="51">
        <f t="shared" si="31"/>
        <v>7.9162993175482546E-2</v>
      </c>
      <c r="AR38" s="51">
        <f t="shared" si="31"/>
        <v>8.55764821696295E-2</v>
      </c>
      <c r="AS38" s="51">
        <f t="shared" si="31"/>
        <v>9.3502418198624385E-2</v>
      </c>
      <c r="AT38" s="51">
        <f t="shared" si="31"/>
        <v>0.10032176035757608</v>
      </c>
    </row>
    <row r="39" spans="1:46" s="52" customFormat="1" x14ac:dyDescent="0.2">
      <c r="A39" s="86" t="s">
        <v>70</v>
      </c>
      <c r="B39" s="71">
        <f>SUM(B37:B37)</f>
        <v>-20050</v>
      </c>
      <c r="C39" s="71">
        <f>SUM(B37:C37)</f>
        <v>-33490</v>
      </c>
      <c r="D39" s="71">
        <f>SUM(B37:D37)</f>
        <v>-39810</v>
      </c>
      <c r="E39" s="71">
        <f>SUM(B37:E37)</f>
        <v>-43160</v>
      </c>
      <c r="F39" s="71">
        <f>SUM(B37:F37)</f>
        <v>-42570</v>
      </c>
      <c r="G39" s="71">
        <f>SUM(B37:G37)</f>
        <v>-31160</v>
      </c>
      <c r="H39" s="71">
        <f>SUM(B37:H37)</f>
        <v>-24580</v>
      </c>
      <c r="I39" s="71">
        <f>SUM(B37:I37)</f>
        <v>-19370</v>
      </c>
      <c r="J39" s="71">
        <f>SUM(B37:J37)</f>
        <v>-9840</v>
      </c>
      <c r="K39" s="71">
        <f>SUM(B37:K37)</f>
        <v>-930</v>
      </c>
      <c r="L39" s="71">
        <f>SUM(B37:L37)</f>
        <v>4570</v>
      </c>
      <c r="M39" s="72">
        <f>SUM(B37:M37)</f>
        <v>11470</v>
      </c>
      <c r="N39" s="71">
        <f>SUM(N37:N37)</f>
        <v>12370</v>
      </c>
      <c r="O39" s="71">
        <f>SUM(N37:O37)</f>
        <v>20420</v>
      </c>
      <c r="P39" s="71">
        <f>SUM(N37:P37)</f>
        <v>28850</v>
      </c>
      <c r="Q39" s="71">
        <f>SUM(N37:Q37)</f>
        <v>40450</v>
      </c>
      <c r="R39" s="71">
        <f>SUM(N37:R37)</f>
        <v>54120</v>
      </c>
      <c r="S39" s="71">
        <f>SUM(N37:S37)</f>
        <v>67910</v>
      </c>
      <c r="T39" s="71">
        <f>SUM(N37:T37)</f>
        <v>73276.666666666672</v>
      </c>
      <c r="U39" s="71">
        <f>SUM(N37:U37)</f>
        <v>64043.333333333343</v>
      </c>
      <c r="V39" s="71">
        <f>SUM(N37:V37)</f>
        <v>60130.000000000007</v>
      </c>
      <c r="W39" s="71">
        <f>SUM(N37:W37)</f>
        <v>58686.666666666672</v>
      </c>
      <c r="X39" s="71">
        <f>SUM(N37:X37)</f>
        <v>54993.333333333336</v>
      </c>
      <c r="Y39" s="71">
        <f>SUM(N37:Y37)</f>
        <v>59100</v>
      </c>
      <c r="Z39" s="71">
        <f>SUM(Z37:Z37)</f>
        <v>5106.666666666667</v>
      </c>
      <c r="AA39" s="71">
        <f>SUM(Z37:AA37)</f>
        <v>8323.3333333333339</v>
      </c>
      <c r="AB39" s="71">
        <f>SUM(Z37:AB37)</f>
        <v>11600</v>
      </c>
      <c r="AC39" s="71">
        <f>SUM(Z37:AC37)</f>
        <v>15416.666666666668</v>
      </c>
      <c r="AD39" s="71">
        <f>SUM(Z37:AD37)</f>
        <v>20163.333333333336</v>
      </c>
      <c r="AE39" s="71">
        <f>SUM(Z37:AE37)</f>
        <v>19490.000000000004</v>
      </c>
      <c r="AF39" s="71">
        <f>SUM(Z37:AF37)</f>
        <v>22216.666666666672</v>
      </c>
      <c r="AG39" s="71">
        <f>SUM(Z37:AG37)</f>
        <v>33193.333333333343</v>
      </c>
      <c r="AH39" s="71">
        <f>SUM(Z37:AH37)</f>
        <v>47300.000000000015</v>
      </c>
      <c r="AI39" s="71">
        <f>SUM(Z37:AI37)</f>
        <v>65715.268652915722</v>
      </c>
      <c r="AJ39" s="71">
        <f>SUM(Z37:AJ37)</f>
        <v>84870.471329027481</v>
      </c>
      <c r="AK39" s="71">
        <f>SUM(Z37:AK37)</f>
        <v>103973.59286314074</v>
      </c>
      <c r="AL39" s="71">
        <f>SUM(AL37:AL37)</f>
        <v>17666.359218778016</v>
      </c>
      <c r="AM39" s="71">
        <f>SUM(AL37:AM37)</f>
        <v>37453.928073691444</v>
      </c>
      <c r="AN39" s="71">
        <f>SUM(AL37:AN37)</f>
        <v>59986.68207788017</v>
      </c>
      <c r="AO39" s="71">
        <f>SUM(AL37:AO37)</f>
        <v>81719.981836969673</v>
      </c>
      <c r="AP39" s="71">
        <f>SUM(AL37:AP37)</f>
        <v>103140.45450514881</v>
      </c>
      <c r="AQ39" s="71">
        <f>SUM(AL37:AQ37)</f>
        <v>122515.59708484817</v>
      </c>
      <c r="AR39" s="71">
        <f>SUM(AL37:AR37)</f>
        <v>144025.24587818453</v>
      </c>
      <c r="AS39" s="71">
        <f>SUM(AL37:AS37)</f>
        <v>168298.47364254744</v>
      </c>
      <c r="AT39" s="71">
        <f>SUM(AL37:AT37)</f>
        <v>195059.30321793086</v>
      </c>
    </row>
    <row r="40" spans="1:46" ht="15" x14ac:dyDescent="0.2">
      <c r="A40" s="7" t="s">
        <v>50</v>
      </c>
      <c r="AD40" s="4"/>
    </row>
    <row r="41" spans="1:46" s="12" customFormat="1" x14ac:dyDescent="0.2">
      <c r="A41" s="58" t="s">
        <v>51</v>
      </c>
      <c r="B41" s="13">
        <v>0.1</v>
      </c>
      <c r="C41" s="13">
        <v>0.1</v>
      </c>
      <c r="D41" s="13">
        <v>0.1</v>
      </c>
      <c r="E41" s="13">
        <v>0.1</v>
      </c>
      <c r="F41" s="13">
        <v>0.1</v>
      </c>
      <c r="G41" s="13">
        <v>0.1</v>
      </c>
      <c r="H41" s="13">
        <v>0.1</v>
      </c>
      <c r="I41" s="13">
        <v>0.1</v>
      </c>
      <c r="J41" s="13">
        <v>0.1</v>
      </c>
      <c r="K41" s="13">
        <v>0.1</v>
      </c>
      <c r="L41" s="13">
        <v>0.1</v>
      </c>
      <c r="M41" s="13">
        <v>0.1</v>
      </c>
      <c r="N41" s="13">
        <v>0.1</v>
      </c>
      <c r="O41" s="13">
        <v>0.1</v>
      </c>
      <c r="P41" s="13">
        <v>0.1</v>
      </c>
      <c r="Q41" s="13">
        <v>0.1</v>
      </c>
      <c r="R41" s="13">
        <v>0.1</v>
      </c>
      <c r="S41" s="13">
        <v>0.1</v>
      </c>
      <c r="T41" s="13">
        <v>0.1</v>
      </c>
      <c r="U41" s="13">
        <v>0.1</v>
      </c>
      <c r="V41" s="13">
        <v>0.1</v>
      </c>
      <c r="W41" s="13">
        <v>0.1</v>
      </c>
      <c r="X41" s="13">
        <v>0.1</v>
      </c>
      <c r="Y41" s="13">
        <v>0.1</v>
      </c>
      <c r="Z41" s="13">
        <v>0.1</v>
      </c>
      <c r="AA41" s="13">
        <v>0.1</v>
      </c>
      <c r="AB41" s="13">
        <v>0.1</v>
      </c>
      <c r="AC41" s="13">
        <v>0.1</v>
      </c>
      <c r="AD41" s="13">
        <v>0.1</v>
      </c>
      <c r="AE41" s="13">
        <v>0.1</v>
      </c>
      <c r="AF41" s="13">
        <v>0.1</v>
      </c>
      <c r="AG41" s="13">
        <v>0.1</v>
      </c>
      <c r="AH41" s="13">
        <v>0.1</v>
      </c>
      <c r="AI41" s="13">
        <v>0.1</v>
      </c>
      <c r="AJ41" s="13">
        <v>0.1</v>
      </c>
      <c r="AK41" s="13">
        <v>0.1</v>
      </c>
      <c r="AL41" s="13">
        <v>0.1</v>
      </c>
      <c r="AM41" s="13">
        <v>0.1</v>
      </c>
      <c r="AN41" s="13">
        <v>0.1</v>
      </c>
      <c r="AO41" s="13">
        <v>0.1</v>
      </c>
      <c r="AP41" s="13">
        <v>0.1</v>
      </c>
      <c r="AQ41" s="13">
        <v>0.1</v>
      </c>
      <c r="AR41" s="13">
        <v>0.1</v>
      </c>
      <c r="AS41" s="13">
        <v>0.1</v>
      </c>
      <c r="AT41" s="13">
        <v>0.1</v>
      </c>
    </row>
    <row r="43" spans="1:46" x14ac:dyDescent="0.2">
      <c r="A43" s="8" t="s">
        <v>61</v>
      </c>
      <c r="B43" s="5">
        <v>7500</v>
      </c>
      <c r="C43" s="5">
        <v>7500</v>
      </c>
      <c r="D43" s="5">
        <v>7500</v>
      </c>
      <c r="E43" s="5">
        <v>7500</v>
      </c>
      <c r="F43" s="5">
        <v>7500</v>
      </c>
      <c r="G43" s="5">
        <v>7500</v>
      </c>
      <c r="H43" s="5">
        <v>7500</v>
      </c>
      <c r="I43" s="5">
        <v>7500</v>
      </c>
      <c r="J43" s="5">
        <v>7500</v>
      </c>
      <c r="K43" s="5">
        <v>7500</v>
      </c>
      <c r="L43" s="5">
        <v>7500</v>
      </c>
      <c r="M43" s="5">
        <v>7500</v>
      </c>
      <c r="N43" s="5">
        <v>7500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</row>
    <row r="45" spans="1:46" x14ac:dyDescent="0.2">
      <c r="A45" s="8" t="s">
        <v>53</v>
      </c>
      <c r="B45" s="62">
        <f t="shared" ref="B45:R45" si="32">B11</f>
        <v>80000</v>
      </c>
      <c r="C45" s="62">
        <f t="shared" si="32"/>
        <v>84000</v>
      </c>
      <c r="D45" s="62">
        <f t="shared" si="32"/>
        <v>89500</v>
      </c>
      <c r="E45" s="62">
        <f t="shared" si="32"/>
        <v>88500</v>
      </c>
      <c r="F45" s="62">
        <f t="shared" si="32"/>
        <v>93000</v>
      </c>
      <c r="G45" s="62">
        <f t="shared" si="32"/>
        <v>102500</v>
      </c>
      <c r="H45" s="62">
        <f t="shared" si="32"/>
        <v>97000</v>
      </c>
      <c r="I45" s="62">
        <f t="shared" si="32"/>
        <v>98000</v>
      </c>
      <c r="J45" s="62">
        <f t="shared" si="32"/>
        <v>104000</v>
      </c>
      <c r="K45" s="62">
        <f t="shared" si="32"/>
        <v>106000</v>
      </c>
      <c r="L45" s="62">
        <f t="shared" si="32"/>
        <v>102500</v>
      </c>
      <c r="M45" s="62">
        <f t="shared" si="32"/>
        <v>103000</v>
      </c>
      <c r="N45" s="62">
        <f t="shared" si="32"/>
        <v>109500</v>
      </c>
      <c r="O45" s="62">
        <f t="shared" si="32"/>
        <v>114000</v>
      </c>
      <c r="P45" s="62">
        <f t="shared" si="32"/>
        <v>113000</v>
      </c>
      <c r="Q45" s="62">
        <f t="shared" si="32"/>
        <v>117000</v>
      </c>
      <c r="R45" s="62">
        <f t="shared" si="32"/>
        <v>119500</v>
      </c>
      <c r="S45" s="62">
        <f t="shared" ref="S45:AT45" si="33">S11</f>
        <v>122500</v>
      </c>
      <c r="T45" s="62">
        <f t="shared" si="33"/>
        <v>127000</v>
      </c>
      <c r="U45" s="62">
        <f t="shared" si="33"/>
        <v>110500</v>
      </c>
      <c r="V45" s="62">
        <f t="shared" si="33"/>
        <v>116000</v>
      </c>
      <c r="W45" s="62">
        <f t="shared" si="33"/>
        <v>125000</v>
      </c>
      <c r="X45" s="62">
        <f t="shared" si="33"/>
        <v>122000</v>
      </c>
      <c r="Y45" s="62">
        <f t="shared" si="33"/>
        <v>129000</v>
      </c>
      <c r="Z45" s="62">
        <f t="shared" si="33"/>
        <v>125500</v>
      </c>
      <c r="AA45" s="62">
        <f t="shared" si="33"/>
        <v>129000</v>
      </c>
      <c r="AB45" s="62">
        <f t="shared" si="33"/>
        <v>131500</v>
      </c>
      <c r="AC45" s="62">
        <f t="shared" si="33"/>
        <v>133000</v>
      </c>
      <c r="AD45" s="62">
        <f t="shared" si="33"/>
        <v>133000</v>
      </c>
      <c r="AE45" s="62">
        <f t="shared" si="33"/>
        <v>127500</v>
      </c>
      <c r="AF45" s="62">
        <f t="shared" si="33"/>
        <v>131000</v>
      </c>
      <c r="AG45" s="62">
        <f t="shared" si="33"/>
        <v>139500</v>
      </c>
      <c r="AH45" s="62">
        <f t="shared" si="33"/>
        <v>145000</v>
      </c>
      <c r="AI45" s="62">
        <f t="shared" si="33"/>
        <v>144540</v>
      </c>
      <c r="AJ45" s="62">
        <f t="shared" si="33"/>
        <v>145860</v>
      </c>
      <c r="AK45" s="62">
        <f t="shared" si="33"/>
        <v>145860</v>
      </c>
      <c r="AL45" s="62">
        <f t="shared" si="33"/>
        <v>143550</v>
      </c>
      <c r="AM45" s="62">
        <f t="shared" si="33"/>
        <v>147510</v>
      </c>
      <c r="AN45" s="62">
        <f t="shared" si="33"/>
        <v>152130</v>
      </c>
      <c r="AO45" s="62">
        <f t="shared" si="33"/>
        <v>150480</v>
      </c>
      <c r="AP45" s="62">
        <f t="shared" si="33"/>
        <v>150150</v>
      </c>
      <c r="AQ45" s="62">
        <f t="shared" si="33"/>
        <v>146850</v>
      </c>
      <c r="AR45" s="62">
        <f t="shared" si="33"/>
        <v>150810</v>
      </c>
      <c r="AS45" s="62">
        <f t="shared" si="33"/>
        <v>155760</v>
      </c>
      <c r="AT45" s="62">
        <f t="shared" si="33"/>
        <v>160050</v>
      </c>
    </row>
    <row r="46" spans="1:46" x14ac:dyDescent="0.2">
      <c r="A46" s="8" t="s">
        <v>54</v>
      </c>
      <c r="B46" s="62">
        <f>+B22+B14</f>
        <v>44000</v>
      </c>
      <c r="C46" s="62">
        <f t="shared" ref="C46:AT46" si="34">+C22+C14</f>
        <v>45750</v>
      </c>
      <c r="D46" s="62">
        <f t="shared" si="34"/>
        <v>45750</v>
      </c>
      <c r="E46" s="62">
        <f t="shared" si="34"/>
        <v>44000</v>
      </c>
      <c r="F46" s="62">
        <f t="shared" si="34"/>
        <v>45000</v>
      </c>
      <c r="G46" s="62">
        <f t="shared" si="34"/>
        <v>42500</v>
      </c>
      <c r="H46" s="62">
        <f t="shared" si="34"/>
        <v>42750</v>
      </c>
      <c r="I46" s="62">
        <f t="shared" si="34"/>
        <v>44000</v>
      </c>
      <c r="J46" s="62">
        <f t="shared" si="34"/>
        <v>45500</v>
      </c>
      <c r="K46" s="62">
        <f t="shared" si="34"/>
        <v>48000</v>
      </c>
      <c r="L46" s="62">
        <f t="shared" si="34"/>
        <v>49750</v>
      </c>
      <c r="M46" s="62">
        <f t="shared" si="34"/>
        <v>49750</v>
      </c>
      <c r="N46" s="62">
        <f t="shared" si="34"/>
        <v>50000</v>
      </c>
      <c r="O46" s="62">
        <f t="shared" si="34"/>
        <v>57500</v>
      </c>
      <c r="P46" s="62">
        <f t="shared" si="34"/>
        <v>57500</v>
      </c>
      <c r="Q46" s="62">
        <f t="shared" si="34"/>
        <v>59250</v>
      </c>
      <c r="R46" s="62">
        <f t="shared" si="34"/>
        <v>59000</v>
      </c>
      <c r="S46" s="62">
        <f t="shared" si="34"/>
        <v>59900</v>
      </c>
      <c r="T46" s="62">
        <f t="shared" si="34"/>
        <v>60750</v>
      </c>
      <c r="U46" s="62">
        <f t="shared" si="34"/>
        <v>59750</v>
      </c>
      <c r="V46" s="62">
        <f t="shared" si="34"/>
        <v>62250</v>
      </c>
      <c r="W46" s="62">
        <f t="shared" si="34"/>
        <v>64750</v>
      </c>
      <c r="X46" s="62">
        <f t="shared" si="34"/>
        <v>64950</v>
      </c>
      <c r="Y46" s="62">
        <f t="shared" si="34"/>
        <v>64950</v>
      </c>
      <c r="Z46" s="62">
        <f t="shared" si="34"/>
        <v>61750</v>
      </c>
      <c r="AA46" s="62">
        <f t="shared" si="34"/>
        <v>65500</v>
      </c>
      <c r="AB46" s="62">
        <f t="shared" si="34"/>
        <v>65000</v>
      </c>
      <c r="AC46" s="62">
        <f t="shared" si="34"/>
        <v>67500</v>
      </c>
      <c r="AD46" s="62">
        <f t="shared" si="34"/>
        <v>69250</v>
      </c>
      <c r="AE46" s="62">
        <f t="shared" si="34"/>
        <v>70250</v>
      </c>
      <c r="AF46" s="62">
        <f t="shared" si="34"/>
        <v>67750</v>
      </c>
      <c r="AG46" s="62">
        <f t="shared" si="34"/>
        <v>67000</v>
      </c>
      <c r="AH46" s="62">
        <f t="shared" si="34"/>
        <v>68500</v>
      </c>
      <c r="AI46" s="62">
        <f t="shared" si="34"/>
        <v>65589.579831932773</v>
      </c>
      <c r="AJ46" s="62">
        <f t="shared" si="34"/>
        <v>66188.57142857142</v>
      </c>
      <c r="AK46" s="62">
        <f t="shared" si="34"/>
        <v>66188.57142857142</v>
      </c>
      <c r="AL46" s="62">
        <f t="shared" si="34"/>
        <v>65140.336134453784</v>
      </c>
      <c r="AM46" s="62">
        <f t="shared" si="34"/>
        <v>66937.310924369755</v>
      </c>
      <c r="AN46" s="62">
        <f t="shared" si="34"/>
        <v>69033.781512605041</v>
      </c>
      <c r="AO46" s="62">
        <f t="shared" si="34"/>
        <v>68285.042016806721</v>
      </c>
      <c r="AP46" s="62">
        <f t="shared" si="34"/>
        <v>68135.294117647063</v>
      </c>
      <c r="AQ46" s="62">
        <f t="shared" si="34"/>
        <v>66637.815126050424</v>
      </c>
      <c r="AR46" s="62">
        <f t="shared" si="34"/>
        <v>68434.789915966394</v>
      </c>
      <c r="AS46" s="62">
        <f t="shared" si="34"/>
        <v>70681.008403361338</v>
      </c>
      <c r="AT46" s="62">
        <f t="shared" si="34"/>
        <v>72627.731092436967</v>
      </c>
    </row>
    <row r="47" spans="1:46" x14ac:dyDescent="0.2">
      <c r="A47" s="8" t="s">
        <v>55</v>
      </c>
      <c r="B47" s="62">
        <f>B43+B46</f>
        <v>51500</v>
      </c>
      <c r="C47" s="62">
        <f t="shared" ref="C47:AH47" si="35">C43+C46</f>
        <v>53250</v>
      </c>
      <c r="D47" s="62">
        <f t="shared" si="35"/>
        <v>53250</v>
      </c>
      <c r="E47" s="62">
        <f t="shared" si="35"/>
        <v>51500</v>
      </c>
      <c r="F47" s="62">
        <f t="shared" si="35"/>
        <v>52500</v>
      </c>
      <c r="G47" s="62">
        <f t="shared" si="35"/>
        <v>50000</v>
      </c>
      <c r="H47" s="62">
        <f t="shared" si="35"/>
        <v>50250</v>
      </c>
      <c r="I47" s="62">
        <f t="shared" si="35"/>
        <v>51500</v>
      </c>
      <c r="J47" s="62">
        <f t="shared" si="35"/>
        <v>53000</v>
      </c>
      <c r="K47" s="62">
        <f t="shared" si="35"/>
        <v>55500</v>
      </c>
      <c r="L47" s="62">
        <f t="shared" si="35"/>
        <v>57250</v>
      </c>
      <c r="M47" s="64">
        <f t="shared" si="35"/>
        <v>57250</v>
      </c>
      <c r="N47" s="62">
        <f t="shared" si="35"/>
        <v>57500</v>
      </c>
      <c r="O47" s="62">
        <f t="shared" si="35"/>
        <v>57500</v>
      </c>
      <c r="P47" s="62">
        <f t="shared" si="35"/>
        <v>57500</v>
      </c>
      <c r="Q47" s="62">
        <f t="shared" si="35"/>
        <v>59250</v>
      </c>
      <c r="R47" s="62">
        <f t="shared" si="35"/>
        <v>59000</v>
      </c>
      <c r="S47" s="62">
        <f t="shared" si="35"/>
        <v>59900</v>
      </c>
      <c r="T47" s="62">
        <f t="shared" si="35"/>
        <v>60750</v>
      </c>
      <c r="U47" s="62">
        <f t="shared" si="35"/>
        <v>59750</v>
      </c>
      <c r="V47" s="62">
        <f t="shared" si="35"/>
        <v>62250</v>
      </c>
      <c r="W47" s="62">
        <f t="shared" si="35"/>
        <v>64750</v>
      </c>
      <c r="X47" s="62">
        <f t="shared" si="35"/>
        <v>64950</v>
      </c>
      <c r="Y47" s="62">
        <f t="shared" si="35"/>
        <v>64950</v>
      </c>
      <c r="Z47" s="62">
        <f t="shared" si="35"/>
        <v>61750</v>
      </c>
      <c r="AA47" s="62">
        <f t="shared" si="35"/>
        <v>65500</v>
      </c>
      <c r="AB47" s="62">
        <f t="shared" si="35"/>
        <v>65000</v>
      </c>
      <c r="AC47" s="62">
        <f t="shared" si="35"/>
        <v>67500</v>
      </c>
      <c r="AD47" s="62">
        <f t="shared" si="35"/>
        <v>69250</v>
      </c>
      <c r="AE47" s="62">
        <f t="shared" si="35"/>
        <v>70250</v>
      </c>
      <c r="AF47" s="62">
        <f t="shared" si="35"/>
        <v>67750</v>
      </c>
      <c r="AG47" s="62">
        <f t="shared" si="35"/>
        <v>67000</v>
      </c>
      <c r="AH47" s="62">
        <f t="shared" si="35"/>
        <v>68500</v>
      </c>
      <c r="AI47" s="62">
        <f>AI43+AI46</f>
        <v>65589.579831932773</v>
      </c>
      <c r="AJ47" s="62">
        <f t="shared" ref="AJ47:AT47" si="36">AJ43+AJ46</f>
        <v>66188.57142857142</v>
      </c>
      <c r="AK47" s="62">
        <f t="shared" si="36"/>
        <v>66188.57142857142</v>
      </c>
      <c r="AL47" s="62">
        <f t="shared" si="36"/>
        <v>65140.336134453784</v>
      </c>
      <c r="AM47" s="62">
        <f t="shared" si="36"/>
        <v>66937.310924369755</v>
      </c>
      <c r="AN47" s="62">
        <f t="shared" si="36"/>
        <v>69033.781512605041</v>
      </c>
      <c r="AO47" s="62">
        <f t="shared" si="36"/>
        <v>68285.042016806721</v>
      </c>
      <c r="AP47" s="62">
        <f t="shared" si="36"/>
        <v>68135.294117647063</v>
      </c>
      <c r="AQ47" s="62">
        <f t="shared" si="36"/>
        <v>66637.815126050424</v>
      </c>
      <c r="AR47" s="62">
        <f t="shared" si="36"/>
        <v>68434.789915966394</v>
      </c>
      <c r="AS47" s="62">
        <f t="shared" si="36"/>
        <v>70681.008403361338</v>
      </c>
      <c r="AT47" s="62">
        <f t="shared" si="36"/>
        <v>72627.731092436967</v>
      </c>
    </row>
    <row r="48" spans="1:46" x14ac:dyDescent="0.2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4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</row>
    <row r="49" spans="1:46" x14ac:dyDescent="0.2">
      <c r="A49" s="8" t="s">
        <v>8</v>
      </c>
      <c r="B49" s="62">
        <f>((1-B41)*B7)-B9-B20-B21-B23-B24+B35</f>
        <v>7450</v>
      </c>
      <c r="C49" s="62">
        <f t="shared" ref="C49:R49" si="37">((1-C41)*C7)-C9-C20-C21-C23-C24+C35</f>
        <v>15310</v>
      </c>
      <c r="D49" s="62">
        <f t="shared" si="37"/>
        <v>22080</v>
      </c>
      <c r="E49" s="62">
        <f t="shared" si="37"/>
        <v>23450</v>
      </c>
      <c r="F49" s="62">
        <f t="shared" si="37"/>
        <v>28290</v>
      </c>
      <c r="G49" s="62">
        <f t="shared" si="37"/>
        <v>35860</v>
      </c>
      <c r="H49" s="62">
        <f t="shared" si="37"/>
        <v>32130</v>
      </c>
      <c r="I49" s="62">
        <f t="shared" si="37"/>
        <v>31610</v>
      </c>
      <c r="J49" s="62">
        <f t="shared" si="37"/>
        <v>36830</v>
      </c>
      <c r="K49" s="62">
        <f t="shared" si="37"/>
        <v>37810</v>
      </c>
      <c r="L49" s="62">
        <f t="shared" si="37"/>
        <v>36450</v>
      </c>
      <c r="M49" s="62">
        <f t="shared" si="37"/>
        <v>37700</v>
      </c>
      <c r="N49" s="62">
        <f t="shared" si="37"/>
        <v>42920</v>
      </c>
      <c r="O49" s="62">
        <f t="shared" si="37"/>
        <v>46000</v>
      </c>
      <c r="P49" s="62">
        <f t="shared" si="37"/>
        <v>46580</v>
      </c>
      <c r="Q49" s="62">
        <f t="shared" si="37"/>
        <v>51350</v>
      </c>
      <c r="R49" s="62">
        <f t="shared" si="37"/>
        <v>52870</v>
      </c>
      <c r="S49" s="62">
        <f t="shared" ref="S49:AT49" si="38">((1-S41)*S7)-S9-S20-S21-S23-S24+S35</f>
        <v>53590</v>
      </c>
      <c r="T49" s="62">
        <f t="shared" si="38"/>
        <v>43616.666666666664</v>
      </c>
      <c r="U49" s="62">
        <f t="shared" si="38"/>
        <v>30066.666666666668</v>
      </c>
      <c r="V49" s="62">
        <f t="shared" si="38"/>
        <v>37136.666666666664</v>
      </c>
      <c r="W49" s="62">
        <f t="shared" si="38"/>
        <v>41406.666666666664</v>
      </c>
      <c r="X49" s="62">
        <f t="shared" si="38"/>
        <v>39156.666666666664</v>
      </c>
      <c r="Y49" s="62">
        <f t="shared" si="38"/>
        <v>46956.666666666664</v>
      </c>
      <c r="Z49" s="62">
        <f t="shared" si="38"/>
        <v>45106.666666666664</v>
      </c>
      <c r="AA49" s="62">
        <f t="shared" si="38"/>
        <v>46366.666666666664</v>
      </c>
      <c r="AB49" s="62">
        <f t="shared" si="38"/>
        <v>45226.666666666664</v>
      </c>
      <c r="AC49" s="62">
        <f t="shared" si="38"/>
        <v>48516.666666666664</v>
      </c>
      <c r="AD49" s="62">
        <f t="shared" si="38"/>
        <v>51246.666666666664</v>
      </c>
      <c r="AE49" s="62">
        <f t="shared" si="38"/>
        <v>47326.666666666664</v>
      </c>
      <c r="AF49" s="62">
        <f t="shared" si="38"/>
        <v>47626.666666666664</v>
      </c>
      <c r="AG49" s="62">
        <f t="shared" si="38"/>
        <v>54376.666666666664</v>
      </c>
      <c r="AH49" s="62">
        <f t="shared" si="38"/>
        <v>58356.666666666664</v>
      </c>
      <c r="AI49" s="62">
        <f t="shared" si="38"/>
        <v>59914.84848484848</v>
      </c>
      <c r="AJ49" s="62">
        <f t="shared" si="38"/>
        <v>61033.77410468318</v>
      </c>
      <c r="AK49" s="62">
        <f t="shared" si="38"/>
        <v>60981.69296268469</v>
      </c>
      <c r="AL49" s="62">
        <f t="shared" si="38"/>
        <v>58881.6953532318</v>
      </c>
      <c r="AM49" s="62">
        <f t="shared" si="38"/>
        <v>62139.879779283168</v>
      </c>
      <c r="AN49" s="62">
        <f t="shared" si="38"/>
        <v>66211.535516793752</v>
      </c>
      <c r="AO49" s="62">
        <f t="shared" si="38"/>
        <v>64938.341775896217</v>
      </c>
      <c r="AP49" s="62">
        <f t="shared" si="38"/>
        <v>64530.766785826178</v>
      </c>
      <c r="AQ49" s="62">
        <f t="shared" si="38"/>
        <v>61537.957705749781</v>
      </c>
      <c r="AR49" s="62">
        <f t="shared" si="38"/>
        <v>64809.438709302776</v>
      </c>
      <c r="AS49" s="62">
        <f t="shared" si="38"/>
        <v>68994.23616772423</v>
      </c>
      <c r="AT49" s="62">
        <f t="shared" si="38"/>
        <v>72713.560667820391</v>
      </c>
    </row>
    <row r="50" spans="1:46" x14ac:dyDescent="0.2">
      <c r="A50" s="8" t="s">
        <v>56</v>
      </c>
      <c r="B50" s="62">
        <f t="shared" ref="B50:AT50" si="39">B49-B47</f>
        <v>-44050</v>
      </c>
      <c r="C50" s="62">
        <f t="shared" si="39"/>
        <v>-37940</v>
      </c>
      <c r="D50" s="62">
        <f t="shared" si="39"/>
        <v>-31170</v>
      </c>
      <c r="E50" s="62">
        <f t="shared" si="39"/>
        <v>-28050</v>
      </c>
      <c r="F50" s="62">
        <f t="shared" si="39"/>
        <v>-24210</v>
      </c>
      <c r="G50" s="62">
        <f t="shared" si="39"/>
        <v>-14140</v>
      </c>
      <c r="H50" s="62">
        <f t="shared" si="39"/>
        <v>-18120</v>
      </c>
      <c r="I50" s="62">
        <f t="shared" si="39"/>
        <v>-19890</v>
      </c>
      <c r="J50" s="62">
        <f t="shared" si="39"/>
        <v>-16170</v>
      </c>
      <c r="K50" s="62">
        <f t="shared" si="39"/>
        <v>-17690</v>
      </c>
      <c r="L50" s="62">
        <f t="shared" si="39"/>
        <v>-20800</v>
      </c>
      <c r="M50" s="62">
        <f t="shared" si="39"/>
        <v>-19550</v>
      </c>
      <c r="N50" s="62">
        <f t="shared" si="39"/>
        <v>-14580</v>
      </c>
      <c r="O50" s="62">
        <f t="shared" si="39"/>
        <v>-11500</v>
      </c>
      <c r="P50" s="62">
        <f t="shared" si="39"/>
        <v>-10920</v>
      </c>
      <c r="Q50" s="62">
        <f t="shared" si="39"/>
        <v>-7900</v>
      </c>
      <c r="R50" s="62">
        <f t="shared" si="39"/>
        <v>-6130</v>
      </c>
      <c r="S50" s="62">
        <f t="shared" si="39"/>
        <v>-6310</v>
      </c>
      <c r="T50" s="62">
        <f t="shared" si="39"/>
        <v>-17133.333333333336</v>
      </c>
      <c r="U50" s="62">
        <f t="shared" si="39"/>
        <v>-29683.333333333332</v>
      </c>
      <c r="V50" s="62">
        <f t="shared" si="39"/>
        <v>-25113.333333333336</v>
      </c>
      <c r="W50" s="62">
        <f t="shared" si="39"/>
        <v>-23343.333333333336</v>
      </c>
      <c r="X50" s="62">
        <f t="shared" si="39"/>
        <v>-25793.333333333336</v>
      </c>
      <c r="Y50" s="62">
        <f t="shared" si="39"/>
        <v>-17993.333333333336</v>
      </c>
      <c r="Z50" s="62">
        <f t="shared" si="39"/>
        <v>-16643.333333333336</v>
      </c>
      <c r="AA50" s="62">
        <f t="shared" si="39"/>
        <v>-19133.333333333336</v>
      </c>
      <c r="AB50" s="62">
        <f t="shared" si="39"/>
        <v>-19773.333333333336</v>
      </c>
      <c r="AC50" s="62">
        <f t="shared" si="39"/>
        <v>-18983.333333333336</v>
      </c>
      <c r="AD50" s="62">
        <f t="shared" si="39"/>
        <v>-18003.333333333336</v>
      </c>
      <c r="AE50" s="62">
        <f t="shared" si="39"/>
        <v>-22923.333333333336</v>
      </c>
      <c r="AF50" s="62">
        <f t="shared" si="39"/>
        <v>-20123.333333333336</v>
      </c>
      <c r="AG50" s="62">
        <f t="shared" si="39"/>
        <v>-12623.333333333336</v>
      </c>
      <c r="AH50" s="62">
        <f t="shared" si="39"/>
        <v>-10143.333333333336</v>
      </c>
      <c r="AI50" s="62">
        <f t="shared" si="39"/>
        <v>-5674.7313470842928</v>
      </c>
      <c r="AJ50" s="62">
        <f t="shared" si="39"/>
        <v>-5154.7973238882405</v>
      </c>
      <c r="AK50" s="62">
        <f t="shared" si="39"/>
        <v>-5206.8784658867298</v>
      </c>
      <c r="AL50" s="62">
        <f t="shared" si="39"/>
        <v>-6258.6407812219841</v>
      </c>
      <c r="AM50" s="62">
        <f t="shared" si="39"/>
        <v>-4797.4311450865862</v>
      </c>
      <c r="AN50" s="62">
        <f t="shared" si="39"/>
        <v>-2822.2459958112886</v>
      </c>
      <c r="AO50" s="62">
        <f t="shared" si="39"/>
        <v>-3346.7002409105044</v>
      </c>
      <c r="AP50" s="62">
        <f t="shared" si="39"/>
        <v>-3604.5273318208856</v>
      </c>
      <c r="AQ50" s="62">
        <f t="shared" si="39"/>
        <v>-5099.8574203006428</v>
      </c>
      <c r="AR50" s="62">
        <f t="shared" si="39"/>
        <v>-3625.3512066636176</v>
      </c>
      <c r="AS50" s="62">
        <f t="shared" si="39"/>
        <v>-1686.7722356371087</v>
      </c>
      <c r="AT50" s="62">
        <f t="shared" si="39"/>
        <v>85.829575383424526</v>
      </c>
    </row>
    <row r="52" spans="1:46" x14ac:dyDescent="0.2">
      <c r="A52" s="8" t="s">
        <v>57</v>
      </c>
      <c r="B52" s="5">
        <f>B45/B46</f>
        <v>1.8181818181818181</v>
      </c>
      <c r="C52" s="5">
        <f t="shared" ref="C52:S52" si="40">C45/C46</f>
        <v>1.8360655737704918</v>
      </c>
      <c r="D52" s="5">
        <f t="shared" si="40"/>
        <v>1.9562841530054644</v>
      </c>
      <c r="E52" s="5">
        <f t="shared" si="40"/>
        <v>2.0113636363636362</v>
      </c>
      <c r="F52" s="5">
        <f t="shared" si="40"/>
        <v>2.0666666666666669</v>
      </c>
      <c r="G52" s="5">
        <f t="shared" si="40"/>
        <v>2.4117647058823528</v>
      </c>
      <c r="H52" s="5">
        <f t="shared" si="40"/>
        <v>2.2690058479532165</v>
      </c>
      <c r="I52" s="5">
        <f t="shared" si="40"/>
        <v>2.2272727272727271</v>
      </c>
      <c r="J52" s="5">
        <f t="shared" si="40"/>
        <v>2.2857142857142856</v>
      </c>
      <c r="K52" s="5">
        <f t="shared" si="40"/>
        <v>2.2083333333333335</v>
      </c>
      <c r="L52" s="5">
        <f t="shared" si="40"/>
        <v>2.0603015075376883</v>
      </c>
      <c r="M52" s="12">
        <f t="shared" si="40"/>
        <v>2.0703517587939699</v>
      </c>
      <c r="N52" s="5">
        <f t="shared" si="40"/>
        <v>2.19</v>
      </c>
      <c r="O52" s="5">
        <f t="shared" si="40"/>
        <v>1.982608695652174</v>
      </c>
      <c r="P52" s="5">
        <f t="shared" si="40"/>
        <v>1.9652173913043478</v>
      </c>
      <c r="Q52" s="5">
        <f t="shared" si="40"/>
        <v>1.9746835443037976</v>
      </c>
      <c r="R52" s="5">
        <f t="shared" si="40"/>
        <v>2.0254237288135593</v>
      </c>
      <c r="S52" s="5">
        <f t="shared" si="40"/>
        <v>2.045075125208681</v>
      </c>
      <c r="T52" s="5">
        <f t="shared" ref="T52:AH52" si="41">T45/T46</f>
        <v>2.0905349794238681</v>
      </c>
      <c r="U52" s="5">
        <f t="shared" si="41"/>
        <v>1.8493723849372385</v>
      </c>
      <c r="V52" s="5">
        <f t="shared" si="41"/>
        <v>1.8634538152610443</v>
      </c>
      <c r="W52" s="5">
        <f t="shared" si="41"/>
        <v>1.9305019305019304</v>
      </c>
      <c r="X52" s="5">
        <f t="shared" si="41"/>
        <v>1.8783679753656659</v>
      </c>
      <c r="Y52" s="5">
        <f t="shared" si="41"/>
        <v>1.9861431870669746</v>
      </c>
      <c r="Z52" s="5">
        <f>Z45/Z46</f>
        <v>2.0323886639676112</v>
      </c>
      <c r="AA52" s="5">
        <f t="shared" si="41"/>
        <v>1.9694656488549618</v>
      </c>
      <c r="AB52" s="5">
        <f t="shared" si="41"/>
        <v>2.023076923076923</v>
      </c>
      <c r="AC52" s="5">
        <f t="shared" si="41"/>
        <v>1.9703703703703703</v>
      </c>
      <c r="AD52" s="5">
        <f t="shared" si="41"/>
        <v>1.9205776173285198</v>
      </c>
      <c r="AE52" s="5">
        <f t="shared" si="41"/>
        <v>1.8149466192170818</v>
      </c>
      <c r="AF52" s="5">
        <f t="shared" si="41"/>
        <v>1.9335793357933579</v>
      </c>
      <c r="AG52" s="5">
        <f t="shared" si="41"/>
        <v>2.0820895522388061</v>
      </c>
      <c r="AH52" s="5">
        <f t="shared" si="41"/>
        <v>2.1167883211678831</v>
      </c>
      <c r="AI52" s="5">
        <f>AI45/AI46</f>
        <v>2.2037037037037037</v>
      </c>
      <c r="AJ52" s="5">
        <f t="shared" ref="AJ52:AT52" si="42">AJ45/AJ46</f>
        <v>2.2037037037037042</v>
      </c>
      <c r="AK52" s="5">
        <f t="shared" si="42"/>
        <v>2.2037037037037042</v>
      </c>
      <c r="AL52" s="5">
        <f t="shared" si="42"/>
        <v>2.2037037037037037</v>
      </c>
      <c r="AM52" s="5">
        <f t="shared" si="42"/>
        <v>2.2037037037037033</v>
      </c>
      <c r="AN52" s="5">
        <f t="shared" si="42"/>
        <v>2.2037037037037037</v>
      </c>
      <c r="AO52" s="5">
        <f t="shared" si="42"/>
        <v>2.2037037037037037</v>
      </c>
      <c r="AP52" s="5">
        <f t="shared" si="42"/>
        <v>2.2037037037037037</v>
      </c>
      <c r="AQ52" s="5">
        <f t="shared" si="42"/>
        <v>2.2037037037037037</v>
      </c>
      <c r="AR52" s="5">
        <f t="shared" si="42"/>
        <v>2.2037037037037033</v>
      </c>
      <c r="AS52" s="5">
        <f t="shared" si="42"/>
        <v>2.2037037037037037</v>
      </c>
      <c r="AT52" s="5">
        <f t="shared" si="42"/>
        <v>2.2037037037037042</v>
      </c>
    </row>
    <row r="53" spans="1:46" x14ac:dyDescent="0.2">
      <c r="A53" s="8" t="s">
        <v>58</v>
      </c>
      <c r="B53" s="5">
        <f>B45/B47</f>
        <v>1.5533980582524272</v>
      </c>
      <c r="C53" s="5">
        <f t="shared" ref="C53:S53" si="43">C45/C47</f>
        <v>1.5774647887323943</v>
      </c>
      <c r="D53" s="5">
        <f t="shared" si="43"/>
        <v>1.6807511737089202</v>
      </c>
      <c r="E53" s="5">
        <f t="shared" si="43"/>
        <v>1.7184466019417475</v>
      </c>
      <c r="F53" s="5">
        <f t="shared" si="43"/>
        <v>1.7714285714285714</v>
      </c>
      <c r="G53" s="5">
        <f t="shared" si="43"/>
        <v>2.0499999999999998</v>
      </c>
      <c r="H53" s="5">
        <f t="shared" si="43"/>
        <v>1.9303482587064678</v>
      </c>
      <c r="I53" s="5">
        <f t="shared" si="43"/>
        <v>1.9029126213592233</v>
      </c>
      <c r="J53" s="5">
        <f t="shared" si="43"/>
        <v>1.9622641509433962</v>
      </c>
      <c r="K53" s="5">
        <f t="shared" si="43"/>
        <v>1.9099099099099099</v>
      </c>
      <c r="L53" s="5">
        <f>L45/L47</f>
        <v>1.7903930131004366</v>
      </c>
      <c r="M53" s="12">
        <f t="shared" si="43"/>
        <v>1.7991266375545851</v>
      </c>
      <c r="N53" s="5">
        <f t="shared" si="43"/>
        <v>1.9043478260869566</v>
      </c>
      <c r="O53" s="5">
        <f t="shared" si="43"/>
        <v>1.982608695652174</v>
      </c>
      <c r="P53" s="5">
        <f t="shared" si="43"/>
        <v>1.9652173913043478</v>
      </c>
      <c r="Q53" s="5">
        <f t="shared" si="43"/>
        <v>1.9746835443037976</v>
      </c>
      <c r="R53" s="5">
        <f t="shared" si="43"/>
        <v>2.0254237288135593</v>
      </c>
      <c r="S53" s="5">
        <f t="shared" si="43"/>
        <v>2.045075125208681</v>
      </c>
      <c r="T53" s="5">
        <f t="shared" ref="T53:AH53" si="44">T45/T47</f>
        <v>2.0905349794238681</v>
      </c>
      <c r="U53" s="5">
        <f t="shared" si="44"/>
        <v>1.8493723849372385</v>
      </c>
      <c r="V53" s="5">
        <f t="shared" si="44"/>
        <v>1.8634538152610443</v>
      </c>
      <c r="W53" s="5">
        <f t="shared" si="44"/>
        <v>1.9305019305019304</v>
      </c>
      <c r="X53" s="5">
        <f t="shared" si="44"/>
        <v>1.8783679753656659</v>
      </c>
      <c r="Y53" s="5">
        <f t="shared" si="44"/>
        <v>1.9861431870669746</v>
      </c>
      <c r="Z53" s="5">
        <f t="shared" si="44"/>
        <v>2.0323886639676112</v>
      </c>
      <c r="AA53" s="5">
        <f t="shared" si="44"/>
        <v>1.9694656488549618</v>
      </c>
      <c r="AB53" s="5">
        <f t="shared" si="44"/>
        <v>2.023076923076923</v>
      </c>
      <c r="AC53" s="5">
        <f t="shared" si="44"/>
        <v>1.9703703703703703</v>
      </c>
      <c r="AD53" s="5">
        <f t="shared" si="44"/>
        <v>1.9205776173285198</v>
      </c>
      <c r="AE53" s="5">
        <f t="shared" si="44"/>
        <v>1.8149466192170818</v>
      </c>
      <c r="AF53" s="5">
        <f t="shared" si="44"/>
        <v>1.9335793357933579</v>
      </c>
      <c r="AG53" s="5">
        <f t="shared" si="44"/>
        <v>2.0820895522388061</v>
      </c>
      <c r="AH53" s="5">
        <f t="shared" si="44"/>
        <v>2.1167883211678831</v>
      </c>
      <c r="AI53" s="5">
        <f>AI45/AI47</f>
        <v>2.2037037037037037</v>
      </c>
      <c r="AJ53" s="5">
        <f t="shared" ref="AJ53:AT53" si="45">AJ45/AJ47</f>
        <v>2.2037037037037042</v>
      </c>
      <c r="AK53" s="5">
        <f t="shared" si="45"/>
        <v>2.2037037037037042</v>
      </c>
      <c r="AL53" s="5">
        <f t="shared" si="45"/>
        <v>2.2037037037037037</v>
      </c>
      <c r="AM53" s="5">
        <f t="shared" si="45"/>
        <v>2.2037037037037033</v>
      </c>
      <c r="AN53" s="5">
        <f t="shared" si="45"/>
        <v>2.2037037037037037</v>
      </c>
      <c r="AO53" s="5">
        <f t="shared" si="45"/>
        <v>2.2037037037037037</v>
      </c>
      <c r="AP53" s="5">
        <f t="shared" si="45"/>
        <v>2.2037037037037037</v>
      </c>
      <c r="AQ53" s="5">
        <f t="shared" si="45"/>
        <v>2.2037037037037037</v>
      </c>
      <c r="AR53" s="5">
        <f t="shared" si="45"/>
        <v>2.2037037037037033</v>
      </c>
      <c r="AS53" s="5">
        <f t="shared" si="45"/>
        <v>2.2037037037037037</v>
      </c>
      <c r="AT53" s="5">
        <f t="shared" si="45"/>
        <v>2.2037037037037042</v>
      </c>
    </row>
    <row r="55" spans="1:46" x14ac:dyDescent="0.2">
      <c r="A55" s="8" t="s">
        <v>124</v>
      </c>
      <c r="AI55" s="106">
        <v>3.5000000000000003E-2</v>
      </c>
      <c r="AJ55" s="106">
        <v>3.5000000000000003E-2</v>
      </c>
      <c r="AK55" s="106">
        <v>3.5000000000000003E-2</v>
      </c>
      <c r="AL55" s="106">
        <v>3.5000000000000003E-2</v>
      </c>
      <c r="AM55" s="106">
        <v>3.5000000000000003E-2</v>
      </c>
      <c r="AN55" s="106">
        <v>3.5000000000000003E-2</v>
      </c>
      <c r="AO55" s="106">
        <v>3.5000000000000003E-2</v>
      </c>
      <c r="AP55" s="106">
        <v>3.5000000000000003E-2</v>
      </c>
      <c r="AQ55" s="106">
        <v>3.5000000000000003E-2</v>
      </c>
      <c r="AR55" s="106">
        <v>3.5000000000000003E-2</v>
      </c>
      <c r="AS55" s="106">
        <v>3.5000000000000003E-2</v>
      </c>
      <c r="AT55" s="106">
        <v>3.5000000000000003E-2</v>
      </c>
    </row>
    <row r="56" spans="1:46" x14ac:dyDescent="0.2">
      <c r="A56" s="8" t="s">
        <v>125</v>
      </c>
      <c r="AI56" s="106">
        <v>0.2</v>
      </c>
      <c r="AJ56" s="106">
        <v>0.2</v>
      </c>
      <c r="AK56" s="106">
        <v>0.2</v>
      </c>
      <c r="AL56" s="106">
        <v>0.2</v>
      </c>
      <c r="AM56" s="106">
        <v>0.2</v>
      </c>
      <c r="AN56" s="106">
        <v>0.2</v>
      </c>
      <c r="AO56" s="106">
        <v>0.2</v>
      </c>
      <c r="AP56" s="106">
        <v>0.2</v>
      </c>
      <c r="AQ56" s="106">
        <v>0.2</v>
      </c>
      <c r="AR56" s="106">
        <v>0.2</v>
      </c>
      <c r="AS56" s="106">
        <v>0.2</v>
      </c>
      <c r="AT56" s="106">
        <v>0.2</v>
      </c>
    </row>
    <row r="57" spans="1:46" x14ac:dyDescent="0.2">
      <c r="A57" s="8" t="s">
        <v>126</v>
      </c>
      <c r="AI57" s="106">
        <v>4.8000000000000001E-2</v>
      </c>
      <c r="AJ57" s="106">
        <v>4.8000000000000001E-2</v>
      </c>
      <c r="AK57" s="106">
        <v>4.8000000000000001E-2</v>
      </c>
      <c r="AL57" s="106">
        <v>4.8000000000000001E-2</v>
      </c>
      <c r="AM57" s="106">
        <v>4.8000000000000001E-2</v>
      </c>
      <c r="AN57" s="106">
        <v>4.8000000000000001E-2</v>
      </c>
      <c r="AO57" s="106">
        <v>4.8000000000000001E-2</v>
      </c>
      <c r="AP57" s="106">
        <v>4.8000000000000001E-2</v>
      </c>
      <c r="AQ57" s="106">
        <v>4.8000000000000001E-2</v>
      </c>
      <c r="AR57" s="106">
        <v>4.8000000000000001E-2</v>
      </c>
      <c r="AS57" s="106">
        <v>4.8000000000000001E-2</v>
      </c>
      <c r="AT57" s="106">
        <v>4.8000000000000001E-2</v>
      </c>
    </row>
    <row r="58" spans="1:46" x14ac:dyDescent="0.2">
      <c r="A58" s="8"/>
    </row>
    <row r="59" spans="1:46" x14ac:dyDescent="0.2">
      <c r="A59" s="8"/>
    </row>
    <row r="60" spans="1:46" ht="15" x14ac:dyDescent="0.25">
      <c r="A60" s="9"/>
    </row>
    <row r="61" spans="1:46" x14ac:dyDescent="0.2">
      <c r="A61" s="8"/>
    </row>
  </sheetData>
  <phoneticPr fontId="0" type="noConversion"/>
  <pageMargins left="0" right="0" top="0" bottom="0" header="0" footer="0"/>
  <pageSetup paperSize="256" scale="63" fitToWidth="2" orientation="landscape" r:id="rId1"/>
  <headerFooter scaleWithDoc="0"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57"/>
  <sheetViews>
    <sheetView zoomScaleNormal="100" workbookViewId="0">
      <pane xSplit="1" ySplit="5" topLeftCell="N6" activePane="bottomRight" state="frozen"/>
      <selection pane="topRight"/>
      <selection pane="bottomLeft"/>
      <selection pane="bottomRight" activeCell="AC34" sqref="AC34"/>
    </sheetView>
  </sheetViews>
  <sheetFormatPr defaultColWidth="11.42578125" defaultRowHeight="12.75" x14ac:dyDescent="0.2"/>
  <cols>
    <col min="1" max="1" width="46.28515625" style="5" customWidth="1"/>
    <col min="2" max="33" width="13.42578125" style="5" customWidth="1"/>
    <col min="34" max="46" width="13.42578125" style="5" bestFit="1" customWidth="1"/>
    <col min="47" max="16384" width="11.42578125" style="5"/>
  </cols>
  <sheetData>
    <row r="1" spans="1:46" x14ac:dyDescent="0.2">
      <c r="A1" s="111" t="str">
        <f>BS!A1</f>
        <v>ABC Company Pty Ltd</v>
      </c>
    </row>
    <row r="2" spans="1:46" x14ac:dyDescent="0.2">
      <c r="A2" s="5" t="s">
        <v>141</v>
      </c>
    </row>
    <row r="3" spans="1:46" x14ac:dyDescent="0.2">
      <c r="A3" s="5" t="s">
        <v>66</v>
      </c>
    </row>
    <row r="4" spans="1:46" ht="15" x14ac:dyDescent="0.25">
      <c r="A4" s="111" t="str">
        <f>BS!A4</f>
        <v>As at 30/9/2017</v>
      </c>
      <c r="AI4" s="89" t="s">
        <v>9</v>
      </c>
      <c r="AJ4" s="89" t="s">
        <v>9</v>
      </c>
      <c r="AK4" s="89" t="s">
        <v>9</v>
      </c>
      <c r="AL4" s="89" t="s">
        <v>9</v>
      </c>
      <c r="AM4" s="89" t="s">
        <v>9</v>
      </c>
      <c r="AN4" s="89" t="s">
        <v>9</v>
      </c>
      <c r="AO4" s="89" t="s">
        <v>9</v>
      </c>
      <c r="AP4" s="89" t="s">
        <v>9</v>
      </c>
      <c r="AQ4" s="89" t="s">
        <v>9</v>
      </c>
      <c r="AR4" s="89" t="s">
        <v>9</v>
      </c>
      <c r="AS4" s="89" t="s">
        <v>9</v>
      </c>
      <c r="AT4" s="89" t="s">
        <v>9</v>
      </c>
    </row>
    <row r="5" spans="1:46" ht="15" x14ac:dyDescent="0.25">
      <c r="A5" s="79"/>
      <c r="B5" s="88">
        <f>'PL by Month'!B5</f>
        <v>42005</v>
      </c>
      <c r="C5" s="88">
        <f>'PL by Month'!C5</f>
        <v>42036</v>
      </c>
      <c r="D5" s="88">
        <f>'PL by Month'!D5</f>
        <v>42064</v>
      </c>
      <c r="E5" s="88">
        <f>'PL by Month'!E5</f>
        <v>42095</v>
      </c>
      <c r="F5" s="88">
        <f>'PL by Month'!F5</f>
        <v>42125</v>
      </c>
      <c r="G5" s="88">
        <f>'PL by Month'!G5</f>
        <v>42156</v>
      </c>
      <c r="H5" s="88">
        <f>'PL by Month'!H5</f>
        <v>42186</v>
      </c>
      <c r="I5" s="88">
        <f>'PL by Month'!I5</f>
        <v>42217</v>
      </c>
      <c r="J5" s="88">
        <f>'PL by Month'!J5</f>
        <v>42248</v>
      </c>
      <c r="K5" s="88">
        <f>'PL by Month'!K5</f>
        <v>42278</v>
      </c>
      <c r="L5" s="88">
        <f>'PL by Month'!L5</f>
        <v>42309</v>
      </c>
      <c r="M5" s="88">
        <f>'PL by Month'!M5</f>
        <v>42339</v>
      </c>
      <c r="N5" s="88">
        <f>'PL by Month'!N5</f>
        <v>42370</v>
      </c>
      <c r="O5" s="88">
        <f>'PL by Month'!O5</f>
        <v>42401</v>
      </c>
      <c r="P5" s="88">
        <f>'PL by Month'!P5</f>
        <v>42430</v>
      </c>
      <c r="Q5" s="88">
        <f>'PL by Month'!Q5</f>
        <v>42461</v>
      </c>
      <c r="R5" s="88">
        <f>'PL by Month'!R5</f>
        <v>42491</v>
      </c>
      <c r="S5" s="88">
        <f>'PL by Month'!S5</f>
        <v>42522</v>
      </c>
      <c r="T5" s="88">
        <f>'PL by Month'!T5</f>
        <v>42552</v>
      </c>
      <c r="U5" s="88">
        <f>'PL by Month'!U5</f>
        <v>42583</v>
      </c>
      <c r="V5" s="88">
        <f>'PL by Month'!V5</f>
        <v>42614</v>
      </c>
      <c r="W5" s="88">
        <f>'PL by Month'!W5</f>
        <v>42644</v>
      </c>
      <c r="X5" s="88">
        <f>'PL by Month'!X5</f>
        <v>42675</v>
      </c>
      <c r="Y5" s="88">
        <f>'PL by Month'!Y5</f>
        <v>42705</v>
      </c>
      <c r="Z5" s="88">
        <f>'PL by Month'!Z5</f>
        <v>42736</v>
      </c>
      <c r="AA5" s="88">
        <f>'PL by Month'!AA5</f>
        <v>42767</v>
      </c>
      <c r="AB5" s="88">
        <f>'PL by Month'!AB5</f>
        <v>42795</v>
      </c>
      <c r="AC5" s="88">
        <f>'PL by Month'!AC5</f>
        <v>42826</v>
      </c>
      <c r="AD5" s="88">
        <f>'PL by Month'!AD5</f>
        <v>42856</v>
      </c>
      <c r="AE5" s="88">
        <f>'PL by Month'!AE5</f>
        <v>42887</v>
      </c>
      <c r="AF5" s="88">
        <f>'PL by Month'!AF5</f>
        <v>42917</v>
      </c>
      <c r="AG5" s="88">
        <f>'PL by Month'!AG5</f>
        <v>42948</v>
      </c>
      <c r="AH5" s="88">
        <f>'PL by Month'!AH5</f>
        <v>42979</v>
      </c>
      <c r="AI5" s="88">
        <f>'PL by Month'!AI5</f>
        <v>43009</v>
      </c>
      <c r="AJ5" s="88">
        <f>'PL by Month'!AJ5</f>
        <v>43040</v>
      </c>
      <c r="AK5" s="88">
        <f>'PL by Month'!AK5</f>
        <v>43070</v>
      </c>
      <c r="AL5" s="88">
        <f>'PL by Month'!AL5</f>
        <v>43101</v>
      </c>
      <c r="AM5" s="88">
        <f>'PL by Month'!AM5</f>
        <v>43132</v>
      </c>
      <c r="AN5" s="88">
        <f>'PL by Month'!AN5</f>
        <v>43160</v>
      </c>
      <c r="AO5" s="88">
        <f>'PL by Month'!AO5</f>
        <v>43191</v>
      </c>
      <c r="AP5" s="88">
        <f>'PL by Month'!AP5</f>
        <v>43221</v>
      </c>
      <c r="AQ5" s="88">
        <f>'PL by Month'!AQ5</f>
        <v>43252</v>
      </c>
      <c r="AR5" s="88">
        <f>'PL by Month'!AR5</f>
        <v>43282</v>
      </c>
      <c r="AS5" s="88">
        <f>'PL by Month'!AS5</f>
        <v>43313</v>
      </c>
      <c r="AT5" s="88">
        <f>'PL by Month'!AT5</f>
        <v>43344</v>
      </c>
    </row>
    <row r="6" spans="1:46" x14ac:dyDescent="0.2">
      <c r="A6" s="79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</row>
    <row r="7" spans="1:46" x14ac:dyDescent="0.2">
      <c r="A7" s="80" t="s">
        <v>81</v>
      </c>
      <c r="B7" s="62">
        <f>SUM('PL by Month'!B7:B7)</f>
        <v>165000</v>
      </c>
      <c r="C7" s="62">
        <f>SUM('PL by Month'!B7:C7)</f>
        <v>335000</v>
      </c>
      <c r="D7" s="62">
        <f>SUM('PL by Month'!B7:D7)</f>
        <v>508500</v>
      </c>
      <c r="E7" s="62">
        <f>SUM('PL by Month'!B7:E7)</f>
        <v>680500</v>
      </c>
      <c r="F7" s="62">
        <f>SUM('PL by Month'!B7:F7)</f>
        <v>853500</v>
      </c>
      <c r="G7" s="62">
        <f>SUM('PL by Month'!B7:G7)</f>
        <v>1034000</v>
      </c>
      <c r="H7" s="62">
        <f>SUM('PL by Month'!B7:H7)</f>
        <v>1206000</v>
      </c>
      <c r="I7" s="62">
        <f>SUM('PL by Month'!B7:I7)</f>
        <v>1382000</v>
      </c>
      <c r="J7" s="62">
        <f>SUM('PL by Month'!B7:J7)</f>
        <v>1564000</v>
      </c>
      <c r="K7" s="62">
        <f>SUM('PL by Month'!B7:K7)</f>
        <v>1755000</v>
      </c>
      <c r="L7" s="62">
        <f>SUM('PL by Month'!B7:L7)</f>
        <v>1943000</v>
      </c>
      <c r="M7" s="62">
        <f>SUM('PL by Month'!B7:M7)</f>
        <v>2132500</v>
      </c>
      <c r="N7" s="62">
        <f>SUM('PL by Month'!C7:N7)</f>
        <v>2162000</v>
      </c>
      <c r="O7" s="62">
        <f>SUM('PL by Month'!D7:O7)</f>
        <v>2187500</v>
      </c>
      <c r="P7" s="62">
        <f>SUM('PL by Month'!E7:P7)</f>
        <v>2207500</v>
      </c>
      <c r="Q7" s="62">
        <f>SUM('PL by Month'!F7:Q7)</f>
        <v>2230500</v>
      </c>
      <c r="R7" s="62">
        <f>SUM('PL by Month'!G7:R7)</f>
        <v>2255500</v>
      </c>
      <c r="S7" s="62">
        <f>SUM('PL by Month'!H7:S7)</f>
        <v>2276000</v>
      </c>
      <c r="T7" s="62">
        <f>SUM('PL by Month'!I7:T7)</f>
        <v>2329000</v>
      </c>
      <c r="U7" s="62">
        <f>SUM('PL by Month'!J7:U7)</f>
        <v>2357500</v>
      </c>
      <c r="V7" s="62">
        <f>SUM('PL by Month'!K7:V7)</f>
        <v>2387500</v>
      </c>
      <c r="W7" s="62">
        <f>SUM('PL by Month'!L7:W7)</f>
        <v>2415500</v>
      </c>
      <c r="X7" s="62">
        <f>SUM('PL by Month'!M7:X7)</f>
        <v>2448500</v>
      </c>
      <c r="Y7" s="62">
        <f>SUM('PL by Month'!N7:Y7)</f>
        <v>2480000</v>
      </c>
      <c r="Z7" s="62">
        <f>SUM('PL by Month'!O7:Z7)</f>
        <v>2503000</v>
      </c>
      <c r="AA7" s="62">
        <f>SUM('PL by Month'!P7:AA7)</f>
        <v>2531000</v>
      </c>
      <c r="AB7" s="62">
        <f>SUM('PL by Month'!Q7:AB7)</f>
        <v>2568000</v>
      </c>
      <c r="AC7" s="62">
        <f>SUM('PL by Month'!R7:AC7)</f>
        <v>2601000</v>
      </c>
      <c r="AD7" s="62">
        <f>SUM('PL by Month'!S7:AD7)</f>
        <v>2630500</v>
      </c>
      <c r="AE7" s="62">
        <f>SUM('PL by Month'!T7:AE7)</f>
        <v>2652000</v>
      </c>
      <c r="AF7" s="62">
        <f>SUM('PL by Month'!U7:AF7)</f>
        <v>2655500</v>
      </c>
      <c r="AG7" s="62">
        <f>SUM('PL by Month'!V7:AG7)</f>
        <v>2687000</v>
      </c>
      <c r="AH7" s="62">
        <f>SUM('PL by Month'!W7:AH7)</f>
        <v>2717500</v>
      </c>
      <c r="AI7" s="62">
        <f>SUM('PL by Month'!X7:AI7)</f>
        <v>2739400</v>
      </c>
      <c r="AJ7" s="62">
        <f>SUM('PL by Month'!Y7:AJ7)</f>
        <v>2761500</v>
      </c>
      <c r="AK7" s="62">
        <f>SUM('PL by Month'!Z7:AK7)</f>
        <v>2783600</v>
      </c>
      <c r="AL7" s="62">
        <f>SUM('PL by Month'!AA7:AL7)</f>
        <v>2805350</v>
      </c>
      <c r="AM7" s="62">
        <f>SUM('PL by Month'!AB7:AM7)</f>
        <v>2827700</v>
      </c>
      <c r="AN7" s="62">
        <f>SUM('PL by Month'!AC7:AN7)</f>
        <v>2850750</v>
      </c>
      <c r="AO7" s="62">
        <f>SUM('PL by Month'!AD7:AO7)</f>
        <v>2873550</v>
      </c>
      <c r="AP7" s="62">
        <f>SUM('PL by Month'!AE7:AP7)</f>
        <v>2896300</v>
      </c>
      <c r="AQ7" s="62">
        <f>SUM('PL by Month'!AF7:AQ7)</f>
        <v>2918550</v>
      </c>
      <c r="AR7" s="62">
        <f>SUM('PL by Month'!AG7:AR7)</f>
        <v>2941400</v>
      </c>
      <c r="AS7" s="62">
        <f>SUM('PL by Month'!AH7:AS7)</f>
        <v>2965000</v>
      </c>
      <c r="AT7" s="62">
        <f>SUM('PL by Month'!AI7:AT7)</f>
        <v>2989250.0000000005</v>
      </c>
    </row>
    <row r="8" spans="1:46" x14ac:dyDescent="0.2">
      <c r="A8" s="8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</row>
    <row r="9" spans="1:46" s="37" customFormat="1" x14ac:dyDescent="0.2">
      <c r="A9" s="79" t="s">
        <v>0</v>
      </c>
      <c r="B9" s="63">
        <f>SUM('PL by Month'!B9:B9)</f>
        <v>85000</v>
      </c>
      <c r="C9" s="63">
        <f>SUM('PL by Month'!B9:C9)</f>
        <v>171000</v>
      </c>
      <c r="D9" s="63">
        <f>SUM('PL by Month'!B9:D9)</f>
        <v>255000</v>
      </c>
      <c r="E9" s="63">
        <f>SUM('PL by Month'!B9:E9)</f>
        <v>338500</v>
      </c>
      <c r="F9" s="63">
        <f>SUM('PL by Month'!B9:F9)</f>
        <v>418500</v>
      </c>
      <c r="G9" s="63">
        <f>SUM('PL by Month'!B9:G9)</f>
        <v>496500</v>
      </c>
      <c r="H9" s="63">
        <f>SUM('PL by Month'!B9:H9)</f>
        <v>571500</v>
      </c>
      <c r="I9" s="63">
        <f>SUM('PL by Month'!B9:I9)</f>
        <v>649500</v>
      </c>
      <c r="J9" s="63">
        <f>SUM('PL by Month'!B9:J9)</f>
        <v>727500</v>
      </c>
      <c r="K9" s="63">
        <f>SUM('PL by Month'!B9:K9)</f>
        <v>812500</v>
      </c>
      <c r="L9" s="63">
        <f>SUM('PL by Month'!B9:L9)</f>
        <v>898000</v>
      </c>
      <c r="M9" s="63">
        <f>SUM('PL by Month'!B9:M9)</f>
        <v>984500</v>
      </c>
      <c r="N9" s="63">
        <f>SUM('PL by Month'!C9:N9)</f>
        <v>984500</v>
      </c>
      <c r="O9" s="63">
        <f>SUM('PL by Month'!D9:O9)</f>
        <v>980000</v>
      </c>
      <c r="P9" s="63">
        <f>SUM('PL by Month'!E9:P9)</f>
        <v>976500</v>
      </c>
      <c r="Q9" s="63">
        <f>SUM('PL by Month'!F9:Q9)</f>
        <v>971000</v>
      </c>
      <c r="R9" s="63">
        <f>SUM('PL by Month'!G9:R9)</f>
        <v>969500</v>
      </c>
      <c r="S9" s="63">
        <f>SUM('PL by Month'!H9:S9)</f>
        <v>970000</v>
      </c>
      <c r="T9" s="63">
        <f>SUM('PL by Month'!I9:T9)</f>
        <v>993000</v>
      </c>
      <c r="U9" s="63">
        <f>SUM('PL by Month'!J9:U9)</f>
        <v>1009000</v>
      </c>
      <c r="V9" s="63">
        <f>SUM('PL by Month'!K9:V9)</f>
        <v>1027000</v>
      </c>
      <c r="W9" s="63">
        <f>SUM('PL by Month'!L9:W9)</f>
        <v>1036000</v>
      </c>
      <c r="X9" s="63">
        <f>SUM('PL by Month'!M9:X9)</f>
        <v>1049500</v>
      </c>
      <c r="Y9" s="63">
        <f>SUM('PL by Month'!N9:Y9)</f>
        <v>1055000</v>
      </c>
      <c r="Z9" s="63">
        <f>SUM('PL by Month'!O9:Z9)</f>
        <v>1062000</v>
      </c>
      <c r="AA9" s="63">
        <f>SUM('PL by Month'!P9:AA9)</f>
        <v>1075000</v>
      </c>
      <c r="AB9" s="63">
        <f>SUM('PL by Month'!Q9:AB9)</f>
        <v>1093500</v>
      </c>
      <c r="AC9" s="63">
        <f>SUM('PL by Month'!R9:AC9)</f>
        <v>1110500</v>
      </c>
      <c r="AD9" s="63">
        <f>SUM('PL by Month'!S9:AD9)</f>
        <v>1126500</v>
      </c>
      <c r="AE9" s="63">
        <f>SUM('PL by Month'!T9:AE9)</f>
        <v>1143000</v>
      </c>
      <c r="AF9" s="63">
        <f>SUM('PL by Month'!U9:AF9)</f>
        <v>1142500</v>
      </c>
      <c r="AG9" s="63">
        <f>SUM('PL by Month'!V9:AG9)</f>
        <v>1145000</v>
      </c>
      <c r="AH9" s="63">
        <f>SUM('PL by Month'!W9:AH9)</f>
        <v>1146500</v>
      </c>
      <c r="AI9" s="63">
        <f>SUM('PL by Month'!X9:AI9)</f>
        <v>1148860</v>
      </c>
      <c r="AJ9" s="63">
        <f>SUM('PL by Month'!Y9:AJ9)</f>
        <v>1147100</v>
      </c>
      <c r="AK9" s="63">
        <f>SUM('PL by Month'!Z9:AK9)</f>
        <v>1152340</v>
      </c>
      <c r="AL9" s="63">
        <f>SUM('PL by Month'!AA9:AL9)</f>
        <v>1156040</v>
      </c>
      <c r="AM9" s="63">
        <f>SUM('PL by Month'!AB9:AM9)</f>
        <v>1159880</v>
      </c>
      <c r="AN9" s="63">
        <f>SUM('PL by Month'!AC9:AN9)</f>
        <v>1162300</v>
      </c>
      <c r="AO9" s="63">
        <f>SUM('PL by Month'!AD9:AO9)</f>
        <v>1167620</v>
      </c>
      <c r="AP9" s="63">
        <f>SUM('PL by Month'!AE9:AP9)</f>
        <v>1173220</v>
      </c>
      <c r="AQ9" s="63">
        <f>SUM('PL by Month'!AF9:AQ9)</f>
        <v>1176120</v>
      </c>
      <c r="AR9" s="63">
        <f>SUM('PL by Month'!AG9:AR9)</f>
        <v>1179160</v>
      </c>
      <c r="AS9" s="63">
        <f>SUM('PL by Month'!AH9:AS9)</f>
        <v>1186500.0000000002</v>
      </c>
      <c r="AT9" s="63">
        <f>SUM('PL by Month'!AI9:AT9)</f>
        <v>1195700.0000000002</v>
      </c>
    </row>
    <row r="10" spans="1:46" s="37" customFormat="1" x14ac:dyDescent="0.2">
      <c r="A10" s="81"/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</row>
    <row r="11" spans="1:46" s="37" customFormat="1" x14ac:dyDescent="0.2">
      <c r="A11" s="82" t="s">
        <v>121</v>
      </c>
      <c r="B11" s="66">
        <f t="shared" ref="B11:AT11" si="0">B7-B9</f>
        <v>80000</v>
      </c>
      <c r="C11" s="66">
        <f t="shared" si="0"/>
        <v>164000</v>
      </c>
      <c r="D11" s="66">
        <f t="shared" si="0"/>
        <v>253500</v>
      </c>
      <c r="E11" s="66">
        <f t="shared" si="0"/>
        <v>342000</v>
      </c>
      <c r="F11" s="66">
        <f t="shared" si="0"/>
        <v>435000</v>
      </c>
      <c r="G11" s="66">
        <f t="shared" si="0"/>
        <v>537500</v>
      </c>
      <c r="H11" s="66">
        <f t="shared" si="0"/>
        <v>634500</v>
      </c>
      <c r="I11" s="66">
        <f t="shared" si="0"/>
        <v>732500</v>
      </c>
      <c r="J11" s="66">
        <f t="shared" si="0"/>
        <v>836500</v>
      </c>
      <c r="K11" s="66">
        <f t="shared" si="0"/>
        <v>942500</v>
      </c>
      <c r="L11" s="66">
        <f t="shared" si="0"/>
        <v>1045000</v>
      </c>
      <c r="M11" s="66">
        <f t="shared" si="0"/>
        <v>1148000</v>
      </c>
      <c r="N11" s="66">
        <f t="shared" si="0"/>
        <v>1177500</v>
      </c>
      <c r="O11" s="66">
        <f t="shared" si="0"/>
        <v>1207500</v>
      </c>
      <c r="P11" s="66">
        <f t="shared" si="0"/>
        <v>1231000</v>
      </c>
      <c r="Q11" s="66">
        <f t="shared" si="0"/>
        <v>1259500</v>
      </c>
      <c r="R11" s="66">
        <f t="shared" si="0"/>
        <v>1286000</v>
      </c>
      <c r="S11" s="66">
        <f t="shared" si="0"/>
        <v>1306000</v>
      </c>
      <c r="T11" s="66">
        <f t="shared" si="0"/>
        <v>1336000</v>
      </c>
      <c r="U11" s="66">
        <f t="shared" si="0"/>
        <v>1348500</v>
      </c>
      <c r="V11" s="66">
        <f t="shared" si="0"/>
        <v>1360500</v>
      </c>
      <c r="W11" s="66">
        <f t="shared" si="0"/>
        <v>1379500</v>
      </c>
      <c r="X11" s="66">
        <f t="shared" si="0"/>
        <v>1399000</v>
      </c>
      <c r="Y11" s="66">
        <f t="shared" si="0"/>
        <v>1425000</v>
      </c>
      <c r="Z11" s="66">
        <f t="shared" si="0"/>
        <v>1441000</v>
      </c>
      <c r="AA11" s="66">
        <f t="shared" si="0"/>
        <v>1456000</v>
      </c>
      <c r="AB11" s="66">
        <f t="shared" si="0"/>
        <v>1474500</v>
      </c>
      <c r="AC11" s="66">
        <f t="shared" si="0"/>
        <v>1490500</v>
      </c>
      <c r="AD11" s="66">
        <f t="shared" si="0"/>
        <v>1504000</v>
      </c>
      <c r="AE11" s="66">
        <f t="shared" si="0"/>
        <v>1509000</v>
      </c>
      <c r="AF11" s="66">
        <f t="shared" si="0"/>
        <v>1513000</v>
      </c>
      <c r="AG11" s="66">
        <f t="shared" si="0"/>
        <v>1542000</v>
      </c>
      <c r="AH11" s="66">
        <f t="shared" si="0"/>
        <v>1571000</v>
      </c>
      <c r="AI11" s="66">
        <f t="shared" si="0"/>
        <v>1590540</v>
      </c>
      <c r="AJ11" s="66">
        <f t="shared" si="0"/>
        <v>1614400</v>
      </c>
      <c r="AK11" s="66">
        <f t="shared" si="0"/>
        <v>1631260</v>
      </c>
      <c r="AL11" s="66">
        <f t="shared" si="0"/>
        <v>1649310</v>
      </c>
      <c r="AM11" s="66">
        <f t="shared" si="0"/>
        <v>1667820</v>
      </c>
      <c r="AN11" s="66">
        <f t="shared" si="0"/>
        <v>1688450</v>
      </c>
      <c r="AO11" s="66">
        <f t="shared" si="0"/>
        <v>1705930</v>
      </c>
      <c r="AP11" s="66">
        <f t="shared" si="0"/>
        <v>1723080</v>
      </c>
      <c r="AQ11" s="66">
        <f t="shared" si="0"/>
        <v>1742430</v>
      </c>
      <c r="AR11" s="66">
        <f t="shared" si="0"/>
        <v>1762240</v>
      </c>
      <c r="AS11" s="66">
        <f t="shared" si="0"/>
        <v>1778499.9999999998</v>
      </c>
      <c r="AT11" s="66">
        <f t="shared" si="0"/>
        <v>1793550.0000000002</v>
      </c>
    </row>
    <row r="12" spans="1:46" s="37" customFormat="1" x14ac:dyDescent="0.2">
      <c r="A12" s="83" t="s">
        <v>123</v>
      </c>
      <c r="B12" s="56">
        <f t="shared" ref="B12:AT12" si="1">B11/B7</f>
        <v>0.48484848484848486</v>
      </c>
      <c r="C12" s="56">
        <f t="shared" si="1"/>
        <v>0.48955223880597015</v>
      </c>
      <c r="D12" s="56">
        <f t="shared" si="1"/>
        <v>0.49852507374631266</v>
      </c>
      <c r="E12" s="56">
        <f t="shared" si="1"/>
        <v>0.50257163850110209</v>
      </c>
      <c r="F12" s="56">
        <f t="shared" si="1"/>
        <v>0.50966608084358522</v>
      </c>
      <c r="G12" s="56">
        <f t="shared" si="1"/>
        <v>0.51982591876208895</v>
      </c>
      <c r="H12" s="56">
        <f t="shared" si="1"/>
        <v>0.52611940298507465</v>
      </c>
      <c r="I12" s="56">
        <f t="shared" si="1"/>
        <v>0.53002894356005792</v>
      </c>
      <c r="J12" s="56">
        <f t="shared" si="1"/>
        <v>0.53484654731457804</v>
      </c>
      <c r="K12" s="56">
        <f t="shared" si="1"/>
        <v>0.53703703703703709</v>
      </c>
      <c r="L12" s="56">
        <f t="shared" si="1"/>
        <v>0.53782810087493571</v>
      </c>
      <c r="M12" s="56">
        <f t="shared" si="1"/>
        <v>0.53833528722157098</v>
      </c>
      <c r="N12" s="56">
        <f t="shared" si="1"/>
        <v>0.54463459759481958</v>
      </c>
      <c r="O12" s="56">
        <f t="shared" si="1"/>
        <v>0.55200000000000005</v>
      </c>
      <c r="P12" s="56">
        <f t="shared" si="1"/>
        <v>0.55764439411098532</v>
      </c>
      <c r="Q12" s="56">
        <f t="shared" si="1"/>
        <v>0.56467159829634606</v>
      </c>
      <c r="R12" s="56">
        <f t="shared" si="1"/>
        <v>0.57016182664597648</v>
      </c>
      <c r="S12" s="56">
        <f t="shared" si="1"/>
        <v>0.57381370826010547</v>
      </c>
      <c r="T12" s="56">
        <f t="shared" si="1"/>
        <v>0.57363675397166169</v>
      </c>
      <c r="U12" s="56">
        <f t="shared" si="1"/>
        <v>0.57200424178154829</v>
      </c>
      <c r="V12" s="56">
        <f t="shared" si="1"/>
        <v>0.56984293193717273</v>
      </c>
      <c r="W12" s="56">
        <f t="shared" si="1"/>
        <v>0.57110329124404891</v>
      </c>
      <c r="X12" s="56">
        <f t="shared" si="1"/>
        <v>0.57137022666938941</v>
      </c>
      <c r="Y12" s="56">
        <f t="shared" si="1"/>
        <v>0.57459677419354838</v>
      </c>
      <c r="Z12" s="56">
        <f t="shared" si="1"/>
        <v>0.57570914902117454</v>
      </c>
      <c r="AA12" s="56">
        <f t="shared" si="1"/>
        <v>0.57526669300671673</v>
      </c>
      <c r="AB12" s="56">
        <f t="shared" si="1"/>
        <v>0.57418224299065423</v>
      </c>
      <c r="AC12" s="56">
        <f t="shared" si="1"/>
        <v>0.57304882737408691</v>
      </c>
      <c r="AD12" s="56">
        <f t="shared" si="1"/>
        <v>0.57175441931191784</v>
      </c>
      <c r="AE12" s="56">
        <f t="shared" si="1"/>
        <v>0.5690045248868778</v>
      </c>
      <c r="AF12" s="56">
        <f t="shared" si="1"/>
        <v>0.56976087365844474</v>
      </c>
      <c r="AG12" s="56">
        <f t="shared" si="1"/>
        <v>0.57387420915519172</v>
      </c>
      <c r="AH12" s="56">
        <f t="shared" si="1"/>
        <v>0.57810487580496783</v>
      </c>
      <c r="AI12" s="56">
        <f t="shared" si="1"/>
        <v>0.58061619332700587</v>
      </c>
      <c r="AJ12" s="56">
        <f t="shared" si="1"/>
        <v>0.58460981350715191</v>
      </c>
      <c r="AK12" s="56">
        <f t="shared" si="1"/>
        <v>0.58602529099008482</v>
      </c>
      <c r="AL12" s="56">
        <f t="shared" si="1"/>
        <v>0.58791594631685884</v>
      </c>
      <c r="AM12" s="56">
        <f t="shared" si="1"/>
        <v>0.58981504402871587</v>
      </c>
      <c r="AN12" s="56">
        <f t="shared" si="1"/>
        <v>0.59228273261422437</v>
      </c>
      <c r="AO12" s="56">
        <f t="shared" si="1"/>
        <v>0.59366637086530594</v>
      </c>
      <c r="AP12" s="56">
        <f t="shared" si="1"/>
        <v>0.5949245589200014</v>
      </c>
      <c r="AQ12" s="56">
        <f t="shared" si="1"/>
        <v>0.59701906768772162</v>
      </c>
      <c r="AR12" s="56">
        <f t="shared" si="1"/>
        <v>0.59911606717889443</v>
      </c>
      <c r="AS12" s="56">
        <f t="shared" si="1"/>
        <v>0.59983136593591901</v>
      </c>
      <c r="AT12" s="56">
        <f t="shared" si="1"/>
        <v>0.6</v>
      </c>
    </row>
    <row r="13" spans="1:46" s="37" customFormat="1" ht="12" customHeight="1" x14ac:dyDescent="0.2">
      <c r="A13" s="81"/>
    </row>
    <row r="14" spans="1:46" s="37" customFormat="1" x14ac:dyDescent="0.2">
      <c r="A14" s="80" t="s">
        <v>100</v>
      </c>
      <c r="B14" s="63">
        <f>SUM('PL by Month'!B14:B14)</f>
        <v>30000</v>
      </c>
      <c r="C14" s="63">
        <f>SUM('PL by Month'!B14:C14)</f>
        <v>61750</v>
      </c>
      <c r="D14" s="63">
        <f>SUM('PL by Month'!B14:D14)</f>
        <v>93500</v>
      </c>
      <c r="E14" s="63">
        <f>SUM('PL by Month'!B14:E14)</f>
        <v>123500</v>
      </c>
      <c r="F14" s="63">
        <f>SUM('PL by Month'!B14:F14)</f>
        <v>154500</v>
      </c>
      <c r="G14" s="63">
        <f>SUM('PL by Month'!B14:G14)</f>
        <v>183000</v>
      </c>
      <c r="H14" s="63">
        <f>SUM('PL by Month'!B14:H14)</f>
        <v>211750</v>
      </c>
      <c r="I14" s="63">
        <f>SUM('PL by Month'!B14:I14)</f>
        <v>241750</v>
      </c>
      <c r="J14" s="63">
        <f>SUM('PL by Month'!B14:J14)</f>
        <v>273250</v>
      </c>
      <c r="K14" s="63">
        <f>SUM('PL by Month'!B14:K14)</f>
        <v>307250</v>
      </c>
      <c r="L14" s="63">
        <f>SUM('PL by Month'!B14:L14)</f>
        <v>343000</v>
      </c>
      <c r="M14" s="63">
        <f>SUM('PL by Month'!B14:M14)</f>
        <v>378750</v>
      </c>
      <c r="N14" s="63">
        <f>SUM('PL by Month'!C14:N14)</f>
        <v>384750</v>
      </c>
      <c r="O14" s="63">
        <f>SUM('PL by Month'!D14:O14)</f>
        <v>389000</v>
      </c>
      <c r="P14" s="63">
        <f>SUM('PL by Month'!E14:P14)</f>
        <v>393250</v>
      </c>
      <c r="Q14" s="63">
        <f>SUM('PL by Month'!F14:Q14)</f>
        <v>401000</v>
      </c>
      <c r="R14" s="63">
        <f>SUM('PL by Month'!G14:R14)</f>
        <v>407500</v>
      </c>
      <c r="S14" s="63">
        <f>SUM('PL by Month'!H14:S14)</f>
        <v>417400</v>
      </c>
      <c r="T14" s="63">
        <f>SUM('PL by Month'!I14:T14)</f>
        <v>426650</v>
      </c>
      <c r="U14" s="63">
        <f>SUM('PL by Month'!J14:U14)</f>
        <v>433650</v>
      </c>
      <c r="V14" s="63">
        <f>SUM('PL by Month'!K14:V14)</f>
        <v>441650</v>
      </c>
      <c r="W14" s="63">
        <f>SUM('PL by Month'!L14:W14)</f>
        <v>449650</v>
      </c>
      <c r="X14" s="63">
        <f>SUM('PL by Month'!M14:X14)</f>
        <v>456100</v>
      </c>
      <c r="Y14" s="63">
        <f>SUM('PL by Month'!N14:Y14)</f>
        <v>462550</v>
      </c>
      <c r="Z14" s="63">
        <f>SUM('PL by Month'!O14:Z14)</f>
        <v>465550</v>
      </c>
      <c r="AA14" s="63">
        <f>SUM('PL by Month'!P14:AA14)</f>
        <v>469050</v>
      </c>
      <c r="AB14" s="63">
        <f>SUM('PL by Month'!Q14:AB14)</f>
        <v>472050</v>
      </c>
      <c r="AC14" s="63">
        <f>SUM('PL by Month'!R14:AC14)</f>
        <v>475800</v>
      </c>
      <c r="AD14" s="63">
        <f>SUM('PL by Month'!S14:AD14)</f>
        <v>481550</v>
      </c>
      <c r="AE14" s="63">
        <f>SUM('PL by Month'!T14:AE14)</f>
        <v>487400</v>
      </c>
      <c r="AF14" s="63">
        <f>SUM('PL by Month'!U14:AF14)</f>
        <v>491150</v>
      </c>
      <c r="AG14" s="63">
        <f>SUM('PL by Month'!V14:AG14)</f>
        <v>495150</v>
      </c>
      <c r="AH14" s="63">
        <f>SUM('PL by Month'!W14:AH14)</f>
        <v>498150</v>
      </c>
      <c r="AI14" s="63">
        <f>SUM('PL by Month'!X14:AI14)</f>
        <v>490159.4117647059</v>
      </c>
      <c r="AJ14" s="63">
        <f>SUM('PL by Month'!Y14:AJ14)</f>
        <v>482279.4117647059</v>
      </c>
      <c r="AK14" s="63">
        <f>SUM('PL by Month'!Z14:AK14)</f>
        <v>474399.4117647059</v>
      </c>
      <c r="AL14" s="63">
        <f>SUM('PL by Month'!AA14:AL14)</f>
        <v>469175.8823529412</v>
      </c>
      <c r="AM14" s="63">
        <f>SUM('PL by Month'!AB14:AM14)</f>
        <v>464384.11764705885</v>
      </c>
      <c r="AN14" s="63">
        <f>SUM('PL by Month'!AC14:AN14)</f>
        <v>461179.4117647059</v>
      </c>
      <c r="AO14" s="63">
        <f>SUM('PL by Month'!AD14:AO14)</f>
        <v>455086.4705882353</v>
      </c>
      <c r="AP14" s="63">
        <f>SUM('PL by Month'!AE14:AP14)</f>
        <v>447165.8823529412</v>
      </c>
      <c r="AQ14" s="63">
        <f>SUM('PL by Month'!AF14:AQ14)</f>
        <v>437468.82352941175</v>
      </c>
      <c r="AR14" s="63">
        <f>SUM('PL by Month'!AG14:AR14)</f>
        <v>431203.52941176476</v>
      </c>
      <c r="AS14" s="63">
        <f>SUM('PL by Month'!AH14:AS14)</f>
        <v>426852.94117647066</v>
      </c>
      <c r="AT14" s="63">
        <f>SUM('PL by Month'!AI14:AT14)</f>
        <v>422011.76470588241</v>
      </c>
    </row>
    <row r="15" spans="1:46" s="37" customFormat="1" x14ac:dyDescent="0.2">
      <c r="A15" s="84" t="s">
        <v>102</v>
      </c>
      <c r="B15" s="57">
        <f t="shared" ref="B15:AT15" si="2">B11/B14</f>
        <v>2.6666666666666665</v>
      </c>
      <c r="C15" s="57">
        <f t="shared" si="2"/>
        <v>2.6558704453441297</v>
      </c>
      <c r="D15" s="57">
        <f t="shared" si="2"/>
        <v>2.7112299465240643</v>
      </c>
      <c r="E15" s="57">
        <f t="shared" si="2"/>
        <v>2.7692307692307692</v>
      </c>
      <c r="F15" s="57">
        <f t="shared" si="2"/>
        <v>2.8155339805825244</v>
      </c>
      <c r="G15" s="57">
        <f t="shared" si="2"/>
        <v>2.9371584699453552</v>
      </c>
      <c r="H15" s="57">
        <f t="shared" si="2"/>
        <v>2.9964580873671784</v>
      </c>
      <c r="I15" s="57">
        <f t="shared" si="2"/>
        <v>3.0299896587383661</v>
      </c>
      <c r="J15" s="57">
        <f t="shared" si="2"/>
        <v>3.0612991765782249</v>
      </c>
      <c r="K15" s="57">
        <f t="shared" si="2"/>
        <v>3.06753458096013</v>
      </c>
      <c r="L15" s="57">
        <f t="shared" si="2"/>
        <v>3.0466472303206995</v>
      </c>
      <c r="M15" s="57">
        <f t="shared" si="2"/>
        <v>3.0310231023102312</v>
      </c>
      <c r="N15" s="57">
        <f t="shared" si="2"/>
        <v>3.0604288499025341</v>
      </c>
      <c r="O15" s="57">
        <f t="shared" si="2"/>
        <v>3.1041131105398456</v>
      </c>
      <c r="P15" s="57">
        <f t="shared" si="2"/>
        <v>3.130324221233312</v>
      </c>
      <c r="Q15" s="57">
        <f t="shared" si="2"/>
        <v>3.1408977556109727</v>
      </c>
      <c r="R15" s="57">
        <f t="shared" si="2"/>
        <v>3.1558282208588957</v>
      </c>
      <c r="S15" s="57">
        <f t="shared" si="2"/>
        <v>3.1288931480594155</v>
      </c>
      <c r="T15" s="57">
        <f t="shared" si="2"/>
        <v>3.1313723192312199</v>
      </c>
      <c r="U15" s="57">
        <f t="shared" si="2"/>
        <v>3.1096506399169836</v>
      </c>
      <c r="V15" s="57">
        <f t="shared" si="2"/>
        <v>3.0804936035322088</v>
      </c>
      <c r="W15" s="57">
        <f t="shared" si="2"/>
        <v>3.0679417324585789</v>
      </c>
      <c r="X15" s="57">
        <f t="shared" si="2"/>
        <v>3.0673098004823505</v>
      </c>
      <c r="Y15" s="57">
        <f t="shared" si="2"/>
        <v>3.0807480272402983</v>
      </c>
      <c r="Z15" s="57">
        <f t="shared" si="2"/>
        <v>3.0952636666308666</v>
      </c>
      <c r="AA15" s="57">
        <f t="shared" si="2"/>
        <v>3.1041466794584798</v>
      </c>
      <c r="AB15" s="57">
        <f t="shared" si="2"/>
        <v>3.1236097870988244</v>
      </c>
      <c r="AC15" s="57">
        <f t="shared" si="2"/>
        <v>3.1326187473728457</v>
      </c>
      <c r="AD15" s="57">
        <f t="shared" si="2"/>
        <v>3.1232478454989097</v>
      </c>
      <c r="AE15" s="57">
        <f t="shared" si="2"/>
        <v>3.0960196963479687</v>
      </c>
      <c r="AF15" s="57">
        <f t="shared" si="2"/>
        <v>3.0805252977705386</v>
      </c>
      <c r="AG15" s="57">
        <f t="shared" si="2"/>
        <v>3.1142078158133897</v>
      </c>
      <c r="AH15" s="57">
        <f t="shared" si="2"/>
        <v>3.1536685737227743</v>
      </c>
      <c r="AI15" s="57">
        <f t="shared" si="2"/>
        <v>3.2449443218352729</v>
      </c>
      <c r="AJ15" s="57">
        <f t="shared" si="2"/>
        <v>3.3474371093154445</v>
      </c>
      <c r="AK15" s="57">
        <f t="shared" si="2"/>
        <v>3.4385793058467735</v>
      </c>
      <c r="AL15" s="57">
        <f t="shared" si="2"/>
        <v>3.5153341466075054</v>
      </c>
      <c r="AM15" s="57">
        <f t="shared" si="2"/>
        <v>3.5914664964222061</v>
      </c>
      <c r="AN15" s="57">
        <f t="shared" si="2"/>
        <v>3.6611564977264175</v>
      </c>
      <c r="AO15" s="57">
        <f t="shared" si="2"/>
        <v>3.7485843026599985</v>
      </c>
      <c r="AP15" s="57">
        <f t="shared" si="2"/>
        <v>3.8533351223785881</v>
      </c>
      <c r="AQ15" s="57">
        <f t="shared" si="2"/>
        <v>3.98298097208944</v>
      </c>
      <c r="AR15" s="57">
        <f t="shared" si="2"/>
        <v>4.0867940074701989</v>
      </c>
      <c r="AS15" s="57">
        <f t="shared" si="2"/>
        <v>4.1665403431406309</v>
      </c>
      <c r="AT15" s="57">
        <f t="shared" si="2"/>
        <v>4.25</v>
      </c>
    </row>
    <row r="16" spans="1:46" s="40" customFormat="1" x14ac:dyDescent="0.2">
      <c r="A16" s="81"/>
    </row>
    <row r="17" spans="1:46" s="37" customFormat="1" x14ac:dyDescent="0.2">
      <c r="A17" s="81" t="s">
        <v>122</v>
      </c>
      <c r="B17" s="63">
        <f t="shared" ref="B17:AT17" si="3">B11-B14</f>
        <v>50000</v>
      </c>
      <c r="C17" s="63">
        <f t="shared" si="3"/>
        <v>102250</v>
      </c>
      <c r="D17" s="63">
        <f t="shared" si="3"/>
        <v>160000</v>
      </c>
      <c r="E17" s="63">
        <f t="shared" si="3"/>
        <v>218500</v>
      </c>
      <c r="F17" s="63">
        <f t="shared" si="3"/>
        <v>280500</v>
      </c>
      <c r="G17" s="63">
        <f t="shared" si="3"/>
        <v>354500</v>
      </c>
      <c r="H17" s="63">
        <f t="shared" si="3"/>
        <v>422750</v>
      </c>
      <c r="I17" s="63">
        <f t="shared" si="3"/>
        <v>490750</v>
      </c>
      <c r="J17" s="63">
        <f t="shared" si="3"/>
        <v>563250</v>
      </c>
      <c r="K17" s="63">
        <f t="shared" si="3"/>
        <v>635250</v>
      </c>
      <c r="L17" s="63">
        <f t="shared" si="3"/>
        <v>702000</v>
      </c>
      <c r="M17" s="63">
        <f t="shared" si="3"/>
        <v>769250</v>
      </c>
      <c r="N17" s="63">
        <f t="shared" si="3"/>
        <v>792750</v>
      </c>
      <c r="O17" s="63">
        <f t="shared" si="3"/>
        <v>818500</v>
      </c>
      <c r="P17" s="63">
        <f t="shared" si="3"/>
        <v>837750</v>
      </c>
      <c r="Q17" s="63">
        <f t="shared" si="3"/>
        <v>858500</v>
      </c>
      <c r="R17" s="63">
        <f t="shared" si="3"/>
        <v>878500</v>
      </c>
      <c r="S17" s="63">
        <f t="shared" si="3"/>
        <v>888600</v>
      </c>
      <c r="T17" s="63">
        <f t="shared" si="3"/>
        <v>909350</v>
      </c>
      <c r="U17" s="63">
        <f t="shared" si="3"/>
        <v>914850</v>
      </c>
      <c r="V17" s="63">
        <f t="shared" si="3"/>
        <v>918850</v>
      </c>
      <c r="W17" s="63">
        <f t="shared" si="3"/>
        <v>929850</v>
      </c>
      <c r="X17" s="63">
        <f t="shared" si="3"/>
        <v>942900</v>
      </c>
      <c r="Y17" s="63">
        <f t="shared" si="3"/>
        <v>962450</v>
      </c>
      <c r="Z17" s="63">
        <f t="shared" si="3"/>
        <v>975450</v>
      </c>
      <c r="AA17" s="63">
        <f t="shared" si="3"/>
        <v>986950</v>
      </c>
      <c r="AB17" s="63">
        <f t="shared" si="3"/>
        <v>1002450</v>
      </c>
      <c r="AC17" s="63">
        <f t="shared" si="3"/>
        <v>1014700</v>
      </c>
      <c r="AD17" s="63">
        <f t="shared" si="3"/>
        <v>1022450</v>
      </c>
      <c r="AE17" s="63">
        <f t="shared" si="3"/>
        <v>1021600</v>
      </c>
      <c r="AF17" s="63">
        <f t="shared" si="3"/>
        <v>1021850</v>
      </c>
      <c r="AG17" s="63">
        <f t="shared" si="3"/>
        <v>1046850</v>
      </c>
      <c r="AH17" s="63">
        <f t="shared" si="3"/>
        <v>1072850</v>
      </c>
      <c r="AI17" s="63">
        <f t="shared" si="3"/>
        <v>1100380.588235294</v>
      </c>
      <c r="AJ17" s="63">
        <f t="shared" si="3"/>
        <v>1132120.588235294</v>
      </c>
      <c r="AK17" s="63">
        <f t="shared" si="3"/>
        <v>1156860.588235294</v>
      </c>
      <c r="AL17" s="63">
        <f t="shared" si="3"/>
        <v>1180134.1176470588</v>
      </c>
      <c r="AM17" s="63">
        <f t="shared" si="3"/>
        <v>1203435.8823529412</v>
      </c>
      <c r="AN17" s="63">
        <f t="shared" si="3"/>
        <v>1227270.588235294</v>
      </c>
      <c r="AO17" s="63">
        <f t="shared" si="3"/>
        <v>1250843.5294117648</v>
      </c>
      <c r="AP17" s="63">
        <f t="shared" si="3"/>
        <v>1275914.1176470588</v>
      </c>
      <c r="AQ17" s="63">
        <f t="shared" si="3"/>
        <v>1304961.1764705882</v>
      </c>
      <c r="AR17" s="63">
        <f t="shared" si="3"/>
        <v>1331036.4705882352</v>
      </c>
      <c r="AS17" s="63">
        <f t="shared" si="3"/>
        <v>1351647.0588235292</v>
      </c>
      <c r="AT17" s="63">
        <f t="shared" si="3"/>
        <v>1371538.2352941178</v>
      </c>
    </row>
    <row r="18" spans="1:46" s="37" customFormat="1" x14ac:dyDescent="0.2">
      <c r="A18" s="81"/>
    </row>
    <row r="19" spans="1:46" s="37" customFormat="1" x14ac:dyDescent="0.2">
      <c r="A19" s="79" t="s">
        <v>41</v>
      </c>
    </row>
    <row r="20" spans="1:46" s="37" customFormat="1" ht="11.25" customHeight="1" x14ac:dyDescent="0.2">
      <c r="A20" s="85" t="s">
        <v>42</v>
      </c>
      <c r="B20" s="66">
        <f>SUM('PL by Month'!B20:B20)</f>
        <v>24000</v>
      </c>
      <c r="C20" s="66">
        <f>SUM('PL by Month'!B20:C20)</f>
        <v>48800</v>
      </c>
      <c r="D20" s="66">
        <f>SUM('PL by Month'!B20:D20)</f>
        <v>74000</v>
      </c>
      <c r="E20" s="66">
        <f>SUM('PL by Month'!B20:E20)</f>
        <v>98000</v>
      </c>
      <c r="F20" s="66">
        <f>SUM('PL by Month'!B20:F20)</f>
        <v>122800</v>
      </c>
      <c r="G20" s="66">
        <f>SUM('PL by Month'!B20:G20)</f>
        <v>148000</v>
      </c>
      <c r="H20" s="66">
        <f>SUM('PL by Month'!B20:H20)</f>
        <v>172800</v>
      </c>
      <c r="I20" s="66">
        <f>SUM('PL by Month'!B20:I20)</f>
        <v>197800</v>
      </c>
      <c r="J20" s="66">
        <f>SUM('PL by Month'!B20:J20)</f>
        <v>223000</v>
      </c>
      <c r="K20" s="66">
        <f>SUM('PL by Month'!B20:K20)</f>
        <v>248000</v>
      </c>
      <c r="L20" s="66">
        <f>SUM('PL by Month'!B20:L20)</f>
        <v>273000</v>
      </c>
      <c r="M20" s="66">
        <f>SUM('PL by Month'!B20:M20)</f>
        <v>298000</v>
      </c>
      <c r="N20" s="66">
        <f>SUM('PL by Month'!C20:N20)</f>
        <v>299000</v>
      </c>
      <c r="O20" s="66">
        <f>SUM('PL by Month'!D20:O20)</f>
        <v>300200</v>
      </c>
      <c r="P20" s="66">
        <f>SUM('PL by Month'!E20:P20)</f>
        <v>300200</v>
      </c>
      <c r="Q20" s="66">
        <f>SUM('PL by Month'!F20:Q20)</f>
        <v>302000</v>
      </c>
      <c r="R20" s="66">
        <f>SUM('PL by Month'!G20:R20)</f>
        <v>303000</v>
      </c>
      <c r="S20" s="66">
        <f>SUM('PL by Month'!H20:S20)</f>
        <v>304200</v>
      </c>
      <c r="T20" s="66">
        <f>SUM('PL by Month'!I20:T20)</f>
        <v>307400</v>
      </c>
      <c r="U20" s="66">
        <f>SUM('PL by Month'!J20:U20)</f>
        <v>309800</v>
      </c>
      <c r="V20" s="66">
        <f>SUM('PL by Month'!K20:V20)</f>
        <v>309600</v>
      </c>
      <c r="W20" s="66">
        <f>SUM('PL by Month'!L20:W20)</f>
        <v>313350</v>
      </c>
      <c r="X20" s="66">
        <f>SUM('PL by Month'!M20:X20)</f>
        <v>315850</v>
      </c>
      <c r="Y20" s="66">
        <f>SUM('PL by Month'!N20:Y20)</f>
        <v>317650</v>
      </c>
      <c r="Z20" s="66">
        <f>SUM('PL by Month'!O20:Z20)</f>
        <v>318850</v>
      </c>
      <c r="AA20" s="66">
        <f>SUM('PL by Month'!P20:AA20)</f>
        <v>320250</v>
      </c>
      <c r="AB20" s="66">
        <f>SUM('PL by Month'!Q20:AB20)</f>
        <v>323250</v>
      </c>
      <c r="AC20" s="66">
        <f>SUM('PL by Month'!R20:AC20)</f>
        <v>324950</v>
      </c>
      <c r="AD20" s="66">
        <f>SUM('PL by Month'!S20:AD20)</f>
        <v>325950</v>
      </c>
      <c r="AE20" s="66">
        <f>SUM('PL by Month'!T20:AE20)</f>
        <v>325750</v>
      </c>
      <c r="AF20" s="66">
        <f>SUM('PL by Month'!U20:AF20)</f>
        <v>325150</v>
      </c>
      <c r="AG20" s="66">
        <f>SUM('PL by Month'!V20:AG20)</f>
        <v>325950</v>
      </c>
      <c r="AH20" s="66">
        <f>SUM('PL by Month'!W20:AH20)</f>
        <v>329700</v>
      </c>
      <c r="AI20" s="66">
        <f>SUM('PL by Month'!X20:AI20)</f>
        <v>328309.09090909088</v>
      </c>
      <c r="AJ20" s="66">
        <f>SUM('PL by Month'!Y20:AJ20)</f>
        <v>328155.3719008264</v>
      </c>
      <c r="AK20" s="66">
        <f>SUM('PL by Month'!Z20:AK20)</f>
        <v>328751.31480090151</v>
      </c>
      <c r="AL20" s="66">
        <f>SUM('PL by Month'!AA20:AL20)</f>
        <v>330055.9797828017</v>
      </c>
      <c r="AM20" s="66">
        <f>SUM('PL by Month'!AB20:AM20)</f>
        <v>330170.15976305638</v>
      </c>
      <c r="AN20" s="66">
        <f>SUM('PL by Month'!AC20:AN20)</f>
        <v>329421.99246878875</v>
      </c>
      <c r="AO20" s="66">
        <f>SUM('PL by Month'!AD20:AO20)</f>
        <v>329369.44632958772</v>
      </c>
      <c r="AP20" s="66">
        <f>SUM('PL by Month'!AE20:AP20)</f>
        <v>330075.75963227759</v>
      </c>
      <c r="AQ20" s="66">
        <f>SUM('PL by Month'!AF20:AQ20)</f>
        <v>331500.82868975739</v>
      </c>
      <c r="AR20" s="66">
        <f>SUM('PL by Month'!AG20:AR20)</f>
        <v>331746.3585706444</v>
      </c>
      <c r="AS20" s="66">
        <f>SUM('PL by Month'!AH20:AS20)</f>
        <v>331141.48207706661</v>
      </c>
      <c r="AT20" s="66">
        <f>SUM('PL by Month'!AI20:AT20)</f>
        <v>329881.61681134539</v>
      </c>
    </row>
    <row r="21" spans="1:46" s="37" customFormat="1" x14ac:dyDescent="0.2">
      <c r="A21" s="85" t="s">
        <v>60</v>
      </c>
      <c r="B21" s="66">
        <f>SUM('PL by Month'!B21:B21)</f>
        <v>18000</v>
      </c>
      <c r="C21" s="66">
        <f>SUM('PL by Month'!B21:C21)</f>
        <v>30000</v>
      </c>
      <c r="D21" s="66">
        <f>SUM('PL by Month'!B21:D21)</f>
        <v>40000</v>
      </c>
      <c r="E21" s="66">
        <f>SUM('PL by Month'!B21:E21)</f>
        <v>49600</v>
      </c>
      <c r="F21" s="66">
        <f>SUM('PL by Month'!B21:F21)</f>
        <v>59400</v>
      </c>
      <c r="G21" s="66">
        <f>SUM('PL by Month'!B21:G21)</f>
        <v>70000</v>
      </c>
      <c r="H21" s="66">
        <f>SUM('PL by Month'!B21:H21)</f>
        <v>79600</v>
      </c>
      <c r="I21" s="66">
        <f>SUM('PL by Month'!B21:I21)</f>
        <v>89400</v>
      </c>
      <c r="J21" s="66">
        <f>SUM('PL by Month'!B21:J21)</f>
        <v>98500</v>
      </c>
      <c r="K21" s="66">
        <f>SUM('PL by Month'!B21:K21)</f>
        <v>108500</v>
      </c>
      <c r="L21" s="66">
        <f>SUM('PL by Month'!B21:L21)</f>
        <v>117500</v>
      </c>
      <c r="M21" s="66">
        <f>SUM('PL by Month'!B21:M21)</f>
        <v>126500</v>
      </c>
      <c r="N21" s="66">
        <f>SUM('PL by Month'!C21:N21)</f>
        <v>117900</v>
      </c>
      <c r="O21" s="66">
        <f>SUM('PL by Month'!D21:O21)</f>
        <v>115500</v>
      </c>
      <c r="P21" s="66">
        <f>SUM('PL by Month'!E21:P21)</f>
        <v>115500</v>
      </c>
      <c r="Q21" s="66">
        <f>SUM('PL by Month'!F21:Q21)</f>
        <v>115300</v>
      </c>
      <c r="R21" s="66">
        <f>SUM('PL by Month'!G21:R21)</f>
        <v>114900</v>
      </c>
      <c r="S21" s="66">
        <f>SUM('PL by Month'!H21:S21)</f>
        <v>114100</v>
      </c>
      <c r="T21" s="66">
        <f>SUM('PL by Month'!I21:T21)</f>
        <v>114500</v>
      </c>
      <c r="U21" s="66">
        <f>SUM('PL by Month'!J21:U21)</f>
        <v>114700</v>
      </c>
      <c r="V21" s="66">
        <f>SUM('PL by Month'!K21:V21)</f>
        <v>115400</v>
      </c>
      <c r="W21" s="66">
        <f>SUM('PL by Month'!L21:W21)</f>
        <v>115200</v>
      </c>
      <c r="X21" s="66">
        <f>SUM('PL by Month'!M21:X21)</f>
        <v>116200</v>
      </c>
      <c r="Y21" s="66">
        <f>SUM('PL by Month'!N21:Y21)</f>
        <v>117200</v>
      </c>
      <c r="Z21" s="66">
        <f>SUM('PL by Month'!O21:Z21)</f>
        <v>117400</v>
      </c>
      <c r="AA21" s="66">
        <f>SUM('PL by Month'!P21:AA21)</f>
        <v>117600</v>
      </c>
      <c r="AB21" s="66">
        <f>SUM('PL by Month'!Q21:AB21)</f>
        <v>119600</v>
      </c>
      <c r="AC21" s="66">
        <f>SUM('PL by Month'!R21:AC21)</f>
        <v>121000</v>
      </c>
      <c r="AD21" s="66">
        <f>SUM('PL by Month'!S21:AD21)</f>
        <v>122400</v>
      </c>
      <c r="AE21" s="66">
        <f>SUM('PL by Month'!T21:AE21)</f>
        <v>122800</v>
      </c>
      <c r="AF21" s="66">
        <f>SUM('PL by Month'!U21:AF21)</f>
        <v>124600</v>
      </c>
      <c r="AG21" s="66">
        <f>SUM('PL by Month'!V21:AG21)</f>
        <v>126600</v>
      </c>
      <c r="AH21" s="66">
        <f>SUM('PL by Month'!W21:AH21)</f>
        <v>129000</v>
      </c>
      <c r="AI21" s="66">
        <f>SUM('PL by Month'!X21:AI21)</f>
        <v>130036.36363636363</v>
      </c>
      <c r="AJ21" s="66">
        <f>SUM('PL by Month'!Y21:AJ21)</f>
        <v>130948.76033057852</v>
      </c>
      <c r="AK21" s="66">
        <f>SUM('PL by Month'!Z21:AK21)</f>
        <v>131944.10217881293</v>
      </c>
      <c r="AL21" s="66">
        <f>SUM('PL by Month'!AA21:AL21)</f>
        <v>133466.29328597774</v>
      </c>
      <c r="AM21" s="66">
        <f>SUM('PL by Month'!AB21:AM21)</f>
        <v>134908.68358470299</v>
      </c>
      <c r="AN21" s="66">
        <f>SUM('PL by Month'!AC21:AN21)</f>
        <v>134082.20027422145</v>
      </c>
      <c r="AO21" s="66">
        <f>SUM('PL by Month'!AD21:AO21)</f>
        <v>134489.67302642338</v>
      </c>
      <c r="AP21" s="66">
        <f>SUM('PL by Month'!AE21:AP21)</f>
        <v>134934.18875609824</v>
      </c>
      <c r="AQ21" s="66">
        <f>SUM('PL by Month'!AF21:AQ21)</f>
        <v>136073.66046119807</v>
      </c>
      <c r="AR21" s="66">
        <f>SUM('PL by Month'!AG21:AR21)</f>
        <v>135571.26595767064</v>
      </c>
      <c r="AS21" s="66">
        <f>SUM('PL by Month'!AH21:AS21)</f>
        <v>134805.01740836797</v>
      </c>
      <c r="AT21" s="66">
        <f>SUM('PL by Month'!AI21:AT21)</f>
        <v>133750.92808185596</v>
      </c>
    </row>
    <row r="22" spans="1:46" s="40" customFormat="1" x14ac:dyDescent="0.2">
      <c r="A22" s="85" t="s">
        <v>143</v>
      </c>
      <c r="B22" s="66">
        <f>SUM('PL by Month'!B22:B22)</f>
        <v>14000</v>
      </c>
      <c r="C22" s="66">
        <f>SUM('PL by Month'!B22:C22)</f>
        <v>28000</v>
      </c>
      <c r="D22" s="66">
        <f>SUM('PL by Month'!B22:D22)</f>
        <v>42000</v>
      </c>
      <c r="E22" s="66">
        <f>SUM('PL by Month'!B22:E22)</f>
        <v>56000</v>
      </c>
      <c r="F22" s="66">
        <f>SUM('PL by Month'!B22:F22)</f>
        <v>70000</v>
      </c>
      <c r="G22" s="66">
        <f>SUM('PL by Month'!B22:G22)</f>
        <v>84000</v>
      </c>
      <c r="H22" s="66">
        <f>SUM('PL by Month'!B22:H22)</f>
        <v>98000</v>
      </c>
      <c r="I22" s="66">
        <f>SUM('PL by Month'!B22:I22)</f>
        <v>112000</v>
      </c>
      <c r="J22" s="66">
        <f>SUM('PL by Month'!B22:J22)</f>
        <v>126000</v>
      </c>
      <c r="K22" s="66">
        <f>SUM('PL by Month'!B22:K22)</f>
        <v>140000</v>
      </c>
      <c r="L22" s="66">
        <f>SUM('PL by Month'!B22:L22)</f>
        <v>154000</v>
      </c>
      <c r="M22" s="66">
        <f>SUM('PL by Month'!B22:M22)</f>
        <v>168000</v>
      </c>
      <c r="N22" s="66">
        <f>SUM('PL by Month'!C22:N22)</f>
        <v>168000</v>
      </c>
      <c r="O22" s="66">
        <f>SUM('PL by Month'!D22:O22)</f>
        <v>175500</v>
      </c>
      <c r="P22" s="66">
        <f>SUM('PL by Month'!E22:P22)</f>
        <v>183000</v>
      </c>
      <c r="Q22" s="66">
        <f>SUM('PL by Month'!F22:Q22)</f>
        <v>190500</v>
      </c>
      <c r="R22" s="66">
        <f>SUM('PL by Month'!G22:R22)</f>
        <v>198000</v>
      </c>
      <c r="S22" s="66">
        <f>SUM('PL by Month'!H22:S22)</f>
        <v>205500</v>
      </c>
      <c r="T22" s="66">
        <f>SUM('PL by Month'!I22:T22)</f>
        <v>214250</v>
      </c>
      <c r="U22" s="66">
        <f>SUM('PL by Month'!J22:U22)</f>
        <v>223000</v>
      </c>
      <c r="V22" s="66">
        <f>SUM('PL by Month'!K22:V22)</f>
        <v>231750</v>
      </c>
      <c r="W22" s="66">
        <f>SUM('PL by Month'!L22:W22)</f>
        <v>240500</v>
      </c>
      <c r="X22" s="66">
        <f>SUM('PL by Month'!M22:X22)</f>
        <v>249250</v>
      </c>
      <c r="Y22" s="66">
        <f>SUM('PL by Month'!N22:Y22)</f>
        <v>258000</v>
      </c>
      <c r="Z22" s="66">
        <f>SUM('PL by Month'!O22:Z22)</f>
        <v>266750</v>
      </c>
      <c r="AA22" s="66">
        <f>SUM('PL by Month'!P22:AA22)</f>
        <v>271250</v>
      </c>
      <c r="AB22" s="66">
        <f>SUM('PL by Month'!Q22:AB22)</f>
        <v>275750</v>
      </c>
      <c r="AC22" s="66">
        <f>SUM('PL by Month'!R22:AC22)</f>
        <v>280250</v>
      </c>
      <c r="AD22" s="66">
        <f>SUM('PL by Month'!S22:AD22)</f>
        <v>284750</v>
      </c>
      <c r="AE22" s="66">
        <f>SUM('PL by Month'!T22:AE22)</f>
        <v>289250</v>
      </c>
      <c r="AF22" s="66">
        <f>SUM('PL by Month'!U22:AF22)</f>
        <v>292500</v>
      </c>
      <c r="AG22" s="66">
        <f>SUM('PL by Month'!V22:AG22)</f>
        <v>295750</v>
      </c>
      <c r="AH22" s="66">
        <f>SUM('PL by Month'!W22:AH22)</f>
        <v>299000</v>
      </c>
      <c r="AI22" s="66">
        <f>SUM('PL by Month'!X22:AI22)</f>
        <v>307830.16806722688</v>
      </c>
      <c r="AJ22" s="66">
        <f>SUM('PL by Month'!Y22:AJ22)</f>
        <v>316948.73949579831</v>
      </c>
      <c r="AK22" s="66">
        <f>SUM('PL by Month'!Z22:AK22)</f>
        <v>326067.31092436973</v>
      </c>
      <c r="AL22" s="66">
        <f>SUM('PL by Month'!AA22:AL22)</f>
        <v>334681.17647058819</v>
      </c>
      <c r="AM22" s="66">
        <f>SUM('PL by Month'!AB22:AM22)</f>
        <v>340910.25210084027</v>
      </c>
      <c r="AN22" s="66">
        <f>SUM('PL by Month'!AC22:AN22)</f>
        <v>348148.73949579825</v>
      </c>
      <c r="AO22" s="66">
        <f>SUM('PL by Month'!AD22:AO22)</f>
        <v>355026.72268907563</v>
      </c>
      <c r="AP22" s="66">
        <f>SUM('PL by Month'!AE22:AP22)</f>
        <v>361832.60504201683</v>
      </c>
      <c r="AQ22" s="66">
        <f>SUM('PL by Month'!AF22:AQ22)</f>
        <v>367917.47899159667</v>
      </c>
      <c r="AR22" s="66">
        <f>SUM('PL by Month'!AG22:AR22)</f>
        <v>374867.56302521011</v>
      </c>
      <c r="AS22" s="66">
        <f>SUM('PL by Month'!AH22:AS22)</f>
        <v>382899.15966386558</v>
      </c>
      <c r="AT22" s="66">
        <f>SUM('PL by Month'!AI22:AT22)</f>
        <v>391868.06722689071</v>
      </c>
    </row>
    <row r="23" spans="1:46" s="37" customFormat="1" x14ac:dyDescent="0.2">
      <c r="A23" s="85" t="s">
        <v>64</v>
      </c>
      <c r="B23" s="66">
        <f>SUM('PL by Month'!B23:B23)</f>
        <v>4400</v>
      </c>
      <c r="C23" s="66">
        <f>SUM('PL by Month'!B23:C23)</f>
        <v>9000</v>
      </c>
      <c r="D23" s="66">
        <f>SUM('PL by Month'!B23:D23)</f>
        <v>13600</v>
      </c>
      <c r="E23" s="66">
        <f>SUM('PL by Month'!B23:E23)</f>
        <v>18000</v>
      </c>
      <c r="F23" s="66">
        <f>SUM('PL by Month'!B23:F23)</f>
        <v>22500</v>
      </c>
      <c r="G23" s="66">
        <f>SUM('PL by Month'!B23:G23)</f>
        <v>26800</v>
      </c>
      <c r="H23" s="66">
        <f>SUM('PL by Month'!B23:H23)</f>
        <v>31100</v>
      </c>
      <c r="I23" s="66">
        <f>SUM('PL by Month'!B23:I23)</f>
        <v>35500</v>
      </c>
      <c r="J23" s="66">
        <f>SUM('PL by Month'!B23:J23)</f>
        <v>40100</v>
      </c>
      <c r="K23" s="66">
        <f>SUM('PL by Month'!B23:K23)</f>
        <v>44900</v>
      </c>
      <c r="L23" s="66">
        <f>SUM('PL by Month'!B23:L23)</f>
        <v>49900</v>
      </c>
      <c r="M23" s="66">
        <f>SUM('PL by Month'!B23:M23)</f>
        <v>54900</v>
      </c>
      <c r="N23" s="66">
        <f>SUM('PL by Month'!C23:N23)</f>
        <v>55500</v>
      </c>
      <c r="O23" s="66">
        <f>SUM('PL by Month'!D23:O23)</f>
        <v>56700</v>
      </c>
      <c r="P23" s="66">
        <f>SUM('PL by Month'!E23:P23)</f>
        <v>57900</v>
      </c>
      <c r="Q23" s="66">
        <f>SUM('PL by Month'!F23:Q23)</f>
        <v>59400</v>
      </c>
      <c r="R23" s="66">
        <f>SUM('PL by Month'!G23:R23)</f>
        <v>60800</v>
      </c>
      <c r="S23" s="66">
        <f>SUM('PL by Month'!H23:S23)</f>
        <v>62500</v>
      </c>
      <c r="T23" s="66">
        <f>SUM('PL by Month'!I23:T23)</f>
        <v>64300</v>
      </c>
      <c r="U23" s="66">
        <f>SUM('PL by Month'!J23:U23)</f>
        <v>65900</v>
      </c>
      <c r="V23" s="66">
        <f>SUM('PL by Month'!K23:V23)</f>
        <v>67500</v>
      </c>
      <c r="W23" s="66">
        <f>SUM('PL by Month'!L23:W23)</f>
        <v>69200</v>
      </c>
      <c r="X23" s="66">
        <f>SUM('PL by Month'!M23:X23)</f>
        <v>70700</v>
      </c>
      <c r="Y23" s="66">
        <f>SUM('PL by Month'!N23:Y23)</f>
        <v>72200</v>
      </c>
      <c r="Z23" s="66">
        <f>SUM('PL by Month'!O23:Z23)</f>
        <v>73400</v>
      </c>
      <c r="AA23" s="66">
        <f>SUM('PL by Month'!P23:AA23)</f>
        <v>74200</v>
      </c>
      <c r="AB23" s="66">
        <f>SUM('PL by Month'!Q23:AB23)</f>
        <v>74900</v>
      </c>
      <c r="AC23" s="66">
        <f>SUM('PL by Month'!R23:AC23)</f>
        <v>75800</v>
      </c>
      <c r="AD23" s="66">
        <f>SUM('PL by Month'!S23:AD23)</f>
        <v>76800</v>
      </c>
      <c r="AE23" s="66">
        <f>SUM('PL by Month'!T23:AE23)</f>
        <v>77800</v>
      </c>
      <c r="AF23" s="66">
        <f>SUM('PL by Month'!U23:AF23)</f>
        <v>78500</v>
      </c>
      <c r="AG23" s="66">
        <f>SUM('PL by Month'!V23:AG23)</f>
        <v>79200</v>
      </c>
      <c r="AH23" s="66">
        <f>SUM('PL by Month'!W23:AH23)</f>
        <v>79900</v>
      </c>
      <c r="AI23" s="66">
        <f>SUM('PL by Month'!X23:AI23)</f>
        <v>80072.727272727279</v>
      </c>
      <c r="AJ23" s="66">
        <f>SUM('PL by Month'!Y23:AJ23)</f>
        <v>80261.1570247934</v>
      </c>
      <c r="AK23" s="66">
        <f>SUM('PL by Month'!Z23:AK23)</f>
        <v>80466.716754320078</v>
      </c>
      <c r="AL23" s="66">
        <f>SUM('PL by Month'!AA23:AL23)</f>
        <v>81018.236459258245</v>
      </c>
      <c r="AM23" s="66">
        <f>SUM('PL by Month'!AB23:AM23)</f>
        <v>81183.530682827171</v>
      </c>
      <c r="AN23" s="66">
        <f>SUM('PL by Month'!AC23:AN23)</f>
        <v>81472.942563084187</v>
      </c>
      <c r="AO23" s="66">
        <f>SUM('PL by Month'!AD23:AO23)</f>
        <v>81461.391887000937</v>
      </c>
      <c r="AP23" s="66">
        <f>SUM('PL by Month'!AE23:AP23)</f>
        <v>81339.700240364662</v>
      </c>
      <c r="AQ23" s="66">
        <f>SUM('PL by Month'!AF23:AQ23)</f>
        <v>81097.854807670534</v>
      </c>
      <c r="AR23" s="66">
        <f>SUM('PL by Month'!AG23:AR23)</f>
        <v>81052.205244731493</v>
      </c>
      <c r="AS23" s="66">
        <f>SUM('PL by Month'!AH23:AS23)</f>
        <v>81111.49663061618</v>
      </c>
      <c r="AT23" s="66">
        <f>SUM('PL by Month'!AI23:AT23)</f>
        <v>80957.996324308566</v>
      </c>
    </row>
    <row r="24" spans="1:46" s="37" customFormat="1" x14ac:dyDescent="0.2">
      <c r="A24" s="85" t="s">
        <v>43</v>
      </c>
      <c r="B24" s="63">
        <f>SUM('PL by Month'!B24:B24)</f>
        <v>6000</v>
      </c>
      <c r="C24" s="63">
        <f>SUM('PL by Month'!B24:C24)</f>
        <v>12500</v>
      </c>
      <c r="D24" s="63">
        <f>SUM('PL by Month'!B24:D24)</f>
        <v>19000</v>
      </c>
      <c r="E24" s="63">
        <f>SUM('PL by Month'!B24:E24)</f>
        <v>25000</v>
      </c>
      <c r="F24" s="63">
        <f>SUM('PL by Month'!B24:F24)</f>
        <v>29500</v>
      </c>
      <c r="G24" s="63">
        <f>SUM('PL by Month'!B24:G24)</f>
        <v>34200</v>
      </c>
      <c r="H24" s="63">
        <f>SUM('PL by Month'!B24:H24)</f>
        <v>39400</v>
      </c>
      <c r="I24" s="63">
        <f>SUM('PL by Month'!B24:I24)</f>
        <v>45300</v>
      </c>
      <c r="J24" s="63">
        <f>SUM('PL by Month'!B24:J24)</f>
        <v>51700</v>
      </c>
      <c r="K24" s="63">
        <f>SUM('PL by Month'!B24:K24)</f>
        <v>57400</v>
      </c>
      <c r="L24" s="63">
        <f>SUM('PL by Month'!B24:L24)</f>
        <v>62100</v>
      </c>
      <c r="M24" s="63">
        <f>SUM('PL by Month'!B24:M24)</f>
        <v>66000</v>
      </c>
      <c r="N24" s="63">
        <f>SUM('PL by Month'!C24:N24)</f>
        <v>64200</v>
      </c>
      <c r="O24" s="63">
        <f>SUM('PL by Month'!D24:O24)</f>
        <v>61300</v>
      </c>
      <c r="P24" s="63">
        <f>SUM('PL by Month'!E24:P24)</f>
        <v>57500</v>
      </c>
      <c r="Q24" s="63">
        <f>SUM('PL by Month'!F24:Q24)</f>
        <v>53400</v>
      </c>
      <c r="R24" s="63">
        <f>SUM('PL by Month'!G24:R24)</f>
        <v>51500</v>
      </c>
      <c r="S24" s="63">
        <f>SUM('PL by Month'!H24:S24)</f>
        <v>50200</v>
      </c>
      <c r="T24" s="63">
        <f>SUM('PL by Month'!I24:T24)</f>
        <v>57000</v>
      </c>
      <c r="U24" s="63">
        <f>SUM('PL by Month'!J24:U24)</f>
        <v>63100</v>
      </c>
      <c r="V24" s="63">
        <f>SUM('PL by Month'!K24:V24)</f>
        <v>68700</v>
      </c>
      <c r="W24" s="63">
        <f>SUM('PL by Month'!L24:W24)</f>
        <v>75000</v>
      </c>
      <c r="X24" s="63">
        <f>SUM('PL by Month'!M24:X24)</f>
        <v>82300</v>
      </c>
      <c r="Y24" s="63">
        <f>SUM('PL by Month'!N24:Y24)</f>
        <v>90400</v>
      </c>
      <c r="Z24" s="63">
        <f>SUM('PL by Month'!O24:Z24)</f>
        <v>98200</v>
      </c>
      <c r="AA24" s="63">
        <f>SUM('PL by Month'!P24:AA24)</f>
        <v>106600</v>
      </c>
      <c r="AB24" s="63">
        <f>SUM('PL by Month'!Q24:AB24)</f>
        <v>115900</v>
      </c>
      <c r="AC24" s="63">
        <f>SUM('PL by Month'!R24:AC24)</f>
        <v>126000</v>
      </c>
      <c r="AD24" s="63">
        <f>SUM('PL by Month'!S24:AD24)</f>
        <v>133400</v>
      </c>
      <c r="AE24" s="63">
        <f>SUM('PL by Month'!T24:AE24)</f>
        <v>140000</v>
      </c>
      <c r="AF24" s="63">
        <f>SUM('PL by Month'!U24:AF24)</f>
        <v>138000</v>
      </c>
      <c r="AG24" s="63">
        <f>SUM('PL by Month'!V24:AG24)</f>
        <v>136000</v>
      </c>
      <c r="AH24" s="63">
        <f>SUM('PL by Month'!W24:AH24)</f>
        <v>134000</v>
      </c>
      <c r="AI24" s="63">
        <f>SUM('PL by Month'!X24:AI24)</f>
        <v>133090.90909090909</v>
      </c>
      <c r="AJ24" s="63">
        <f>SUM('PL by Month'!Y24:AJ24)</f>
        <v>132099.17355371901</v>
      </c>
      <c r="AK24" s="63">
        <f>SUM('PL by Month'!Z24:AK24)</f>
        <v>131017.28024042075</v>
      </c>
      <c r="AL24" s="63">
        <f>SUM('PL by Month'!AA24:AL24)</f>
        <v>129837.0329895499</v>
      </c>
      <c r="AM24" s="63">
        <f>SUM('PL by Month'!AB24:AM24)</f>
        <v>128549.49053405444</v>
      </c>
      <c r="AN24" s="63">
        <f>SUM('PL by Month'!AC24:AN24)</f>
        <v>127144.89876442302</v>
      </c>
      <c r="AO24" s="63">
        <f>SUM('PL by Month'!AD24:AO24)</f>
        <v>125612.61683391602</v>
      </c>
      <c r="AP24" s="63">
        <f>SUM('PL by Month'!AE24:AP24)</f>
        <v>126122.85472790837</v>
      </c>
      <c r="AQ24" s="63">
        <f>SUM('PL by Month'!AF24:AQ24)</f>
        <v>126679.47788499095</v>
      </c>
      <c r="AR24" s="63">
        <f>SUM('PL by Month'!AG24:AR24)</f>
        <v>127286.70314726286</v>
      </c>
      <c r="AS24" s="63">
        <f>SUM('PL by Month'!AH24:AS24)</f>
        <v>127949.13070610494</v>
      </c>
      <c r="AT24" s="63">
        <f>SUM('PL by Month'!AI24:AT24)</f>
        <v>128671.77895211449</v>
      </c>
    </row>
    <row r="25" spans="1:46" s="37" customFormat="1" x14ac:dyDescent="0.2">
      <c r="A25" s="81" t="s">
        <v>44</v>
      </c>
      <c r="B25" s="67">
        <f t="shared" ref="B25:AT25" si="4">SUM(B20:B24)</f>
        <v>66400</v>
      </c>
      <c r="C25" s="67">
        <f t="shared" si="4"/>
        <v>128300</v>
      </c>
      <c r="D25" s="67">
        <f t="shared" si="4"/>
        <v>188600</v>
      </c>
      <c r="E25" s="67">
        <f t="shared" si="4"/>
        <v>246600</v>
      </c>
      <c r="F25" s="67">
        <f t="shared" si="4"/>
        <v>304200</v>
      </c>
      <c r="G25" s="67">
        <f t="shared" si="4"/>
        <v>363000</v>
      </c>
      <c r="H25" s="67">
        <f t="shared" si="4"/>
        <v>420900</v>
      </c>
      <c r="I25" s="67">
        <f t="shared" si="4"/>
        <v>480000</v>
      </c>
      <c r="J25" s="67">
        <f t="shared" si="4"/>
        <v>539300</v>
      </c>
      <c r="K25" s="67">
        <f t="shared" si="4"/>
        <v>598800</v>
      </c>
      <c r="L25" s="67">
        <f t="shared" si="4"/>
        <v>656500</v>
      </c>
      <c r="M25" s="67">
        <f t="shared" si="4"/>
        <v>713400</v>
      </c>
      <c r="N25" s="67">
        <f t="shared" si="4"/>
        <v>704600</v>
      </c>
      <c r="O25" s="67">
        <f t="shared" si="4"/>
        <v>709200</v>
      </c>
      <c r="P25" s="67">
        <f t="shared" si="4"/>
        <v>714100</v>
      </c>
      <c r="Q25" s="67">
        <f t="shared" si="4"/>
        <v>720600</v>
      </c>
      <c r="R25" s="67">
        <f t="shared" si="4"/>
        <v>728200</v>
      </c>
      <c r="S25" s="67">
        <f t="shared" si="4"/>
        <v>736500</v>
      </c>
      <c r="T25" s="67">
        <f t="shared" si="4"/>
        <v>757450</v>
      </c>
      <c r="U25" s="67">
        <f t="shared" si="4"/>
        <v>776500</v>
      </c>
      <c r="V25" s="67">
        <f t="shared" si="4"/>
        <v>792950</v>
      </c>
      <c r="W25" s="67">
        <f t="shared" si="4"/>
        <v>813250</v>
      </c>
      <c r="X25" s="67">
        <f t="shared" si="4"/>
        <v>834300</v>
      </c>
      <c r="Y25" s="67">
        <f t="shared" si="4"/>
        <v>855450</v>
      </c>
      <c r="Z25" s="67">
        <f t="shared" si="4"/>
        <v>874600</v>
      </c>
      <c r="AA25" s="67">
        <f t="shared" si="4"/>
        <v>889900</v>
      </c>
      <c r="AB25" s="67">
        <f t="shared" si="4"/>
        <v>909400</v>
      </c>
      <c r="AC25" s="67">
        <f t="shared" si="4"/>
        <v>928000</v>
      </c>
      <c r="AD25" s="67">
        <f t="shared" si="4"/>
        <v>943300</v>
      </c>
      <c r="AE25" s="67">
        <f t="shared" si="4"/>
        <v>955600</v>
      </c>
      <c r="AF25" s="67">
        <f t="shared" si="4"/>
        <v>958750</v>
      </c>
      <c r="AG25" s="67">
        <f t="shared" si="4"/>
        <v>963500</v>
      </c>
      <c r="AH25" s="67">
        <f t="shared" si="4"/>
        <v>971600</v>
      </c>
      <c r="AI25" s="67">
        <f t="shared" si="4"/>
        <v>979339.25897631783</v>
      </c>
      <c r="AJ25" s="67">
        <f t="shared" si="4"/>
        <v>988413.20230571576</v>
      </c>
      <c r="AK25" s="67">
        <f t="shared" si="4"/>
        <v>998246.72489882493</v>
      </c>
      <c r="AL25" s="67">
        <f t="shared" si="4"/>
        <v>1009058.7189881757</v>
      </c>
      <c r="AM25" s="67">
        <f t="shared" si="4"/>
        <v>1015722.1166654812</v>
      </c>
      <c r="AN25" s="67">
        <f t="shared" si="4"/>
        <v>1020270.7735663156</v>
      </c>
      <c r="AO25" s="67">
        <f t="shared" si="4"/>
        <v>1025959.8507660037</v>
      </c>
      <c r="AP25" s="67">
        <f t="shared" si="4"/>
        <v>1034305.1083986657</v>
      </c>
      <c r="AQ25" s="67">
        <f t="shared" si="4"/>
        <v>1043269.3008352136</v>
      </c>
      <c r="AR25" s="67">
        <f t="shared" si="4"/>
        <v>1050524.0959455196</v>
      </c>
      <c r="AS25" s="67">
        <f t="shared" si="4"/>
        <v>1057906.2864860212</v>
      </c>
      <c r="AT25" s="67">
        <f t="shared" si="4"/>
        <v>1065130.3873965151</v>
      </c>
    </row>
    <row r="26" spans="1:46" s="37" customFormat="1" x14ac:dyDescent="0.2">
      <c r="A26" s="83" t="s">
        <v>123</v>
      </c>
      <c r="B26" s="56">
        <f t="shared" ref="B26:AT26" si="5">B25/B7</f>
        <v>0.40242424242424241</v>
      </c>
      <c r="C26" s="56">
        <f t="shared" si="5"/>
        <v>0.38298507462686565</v>
      </c>
      <c r="D26" s="56">
        <f t="shared" si="5"/>
        <v>0.37089478859390362</v>
      </c>
      <c r="E26" s="56">
        <f t="shared" si="5"/>
        <v>0.36238060249816312</v>
      </c>
      <c r="F26" s="56">
        <f t="shared" si="5"/>
        <v>0.35641476274165201</v>
      </c>
      <c r="G26" s="56">
        <f t="shared" si="5"/>
        <v>0.35106382978723405</v>
      </c>
      <c r="H26" s="56">
        <f t="shared" si="5"/>
        <v>0.34900497512437811</v>
      </c>
      <c r="I26" s="56">
        <f t="shared" si="5"/>
        <v>0.34732272069464543</v>
      </c>
      <c r="J26" s="56">
        <f t="shared" si="5"/>
        <v>0.34482097186700766</v>
      </c>
      <c r="K26" s="56">
        <f t="shared" si="5"/>
        <v>0.34119658119658119</v>
      </c>
      <c r="L26" s="56">
        <f t="shared" si="5"/>
        <v>0.33787956767884714</v>
      </c>
      <c r="M26" s="56">
        <f t="shared" si="5"/>
        <v>0.33453692848769051</v>
      </c>
      <c r="N26" s="56">
        <f t="shared" si="5"/>
        <v>0.32590194264569844</v>
      </c>
      <c r="O26" s="56">
        <f t="shared" si="5"/>
        <v>0.32420571428571426</v>
      </c>
      <c r="P26" s="56">
        <f t="shared" si="5"/>
        <v>0.32348810872027178</v>
      </c>
      <c r="Q26" s="56">
        <f t="shared" si="5"/>
        <v>0.32306657700067248</v>
      </c>
      <c r="R26" s="56">
        <f t="shared" si="5"/>
        <v>0.32285524273996896</v>
      </c>
      <c r="S26" s="56">
        <f t="shared" si="5"/>
        <v>0.32359402460456943</v>
      </c>
      <c r="T26" s="56">
        <f t="shared" si="5"/>
        <v>0.32522541863460713</v>
      </c>
      <c r="U26" s="56">
        <f t="shared" si="5"/>
        <v>0.32937433722163306</v>
      </c>
      <c r="V26" s="56">
        <f t="shared" si="5"/>
        <v>0.33212565445026176</v>
      </c>
      <c r="W26" s="56">
        <f t="shared" si="5"/>
        <v>0.33667977644380048</v>
      </c>
      <c r="X26" s="56">
        <f t="shared" si="5"/>
        <v>0.340739228098836</v>
      </c>
      <c r="Y26" s="56">
        <f t="shared" si="5"/>
        <v>0.34493951612903223</v>
      </c>
      <c r="Z26" s="56">
        <f t="shared" si="5"/>
        <v>0.34942069516580104</v>
      </c>
      <c r="AA26" s="56">
        <f t="shared" si="5"/>
        <v>0.35160015804030026</v>
      </c>
      <c r="AB26" s="56">
        <f t="shared" si="5"/>
        <v>0.35412772585669783</v>
      </c>
      <c r="AC26" s="56">
        <f t="shared" si="5"/>
        <v>0.35678585159554016</v>
      </c>
      <c r="AD26" s="56">
        <f t="shared" si="5"/>
        <v>0.35860102642083252</v>
      </c>
      <c r="AE26" s="56">
        <f t="shared" si="5"/>
        <v>0.36033182503770739</v>
      </c>
      <c r="AF26" s="56">
        <f t="shared" si="5"/>
        <v>0.36104311805686312</v>
      </c>
      <c r="AG26" s="56">
        <f t="shared" si="5"/>
        <v>0.35857834015630813</v>
      </c>
      <c r="AH26" s="56">
        <f t="shared" si="5"/>
        <v>0.35753449862005521</v>
      </c>
      <c r="AI26" s="56">
        <f t="shared" si="5"/>
        <v>0.35750137218964656</v>
      </c>
      <c r="AJ26" s="56">
        <f t="shared" si="5"/>
        <v>0.35792620036419182</v>
      </c>
      <c r="AK26" s="56">
        <f t="shared" si="5"/>
        <v>0.35861715939747985</v>
      </c>
      <c r="AL26" s="56">
        <f t="shared" si="5"/>
        <v>0.35969084748362085</v>
      </c>
      <c r="AM26" s="56">
        <f t="shared" si="5"/>
        <v>0.35920434157282644</v>
      </c>
      <c r="AN26" s="56">
        <f t="shared" si="5"/>
        <v>0.35789556206833839</v>
      </c>
      <c r="AO26" s="56">
        <f t="shared" si="5"/>
        <v>0.35703567043065326</v>
      </c>
      <c r="AP26" s="56">
        <f t="shared" si="5"/>
        <v>0.35711256030061306</v>
      </c>
      <c r="AQ26" s="56">
        <f t="shared" si="5"/>
        <v>0.35746151370893547</v>
      </c>
      <c r="AR26" s="56">
        <f t="shared" si="5"/>
        <v>0.35715104914174189</v>
      </c>
      <c r="AS26" s="56">
        <f t="shared" si="5"/>
        <v>0.35679807301383515</v>
      </c>
      <c r="AT26" s="56">
        <f t="shared" si="5"/>
        <v>0.35632027679067158</v>
      </c>
    </row>
    <row r="27" spans="1:46" s="37" customFormat="1" x14ac:dyDescent="0.2">
      <c r="A27" s="86" t="s">
        <v>106</v>
      </c>
      <c r="B27" s="57">
        <f t="shared" ref="B27:AT27" si="6">B17/B22</f>
        <v>3.5714285714285716</v>
      </c>
      <c r="C27" s="57">
        <f t="shared" si="6"/>
        <v>3.6517857142857144</v>
      </c>
      <c r="D27" s="57">
        <f t="shared" si="6"/>
        <v>3.8095238095238093</v>
      </c>
      <c r="E27" s="57">
        <f t="shared" si="6"/>
        <v>3.9017857142857144</v>
      </c>
      <c r="F27" s="57">
        <f t="shared" si="6"/>
        <v>4.0071428571428571</v>
      </c>
      <c r="G27" s="57">
        <f t="shared" si="6"/>
        <v>4.2202380952380949</v>
      </c>
      <c r="H27" s="57">
        <f t="shared" si="6"/>
        <v>4.3137755102040813</v>
      </c>
      <c r="I27" s="57">
        <f t="shared" si="6"/>
        <v>4.3816964285714288</v>
      </c>
      <c r="J27" s="57">
        <f t="shared" si="6"/>
        <v>4.4702380952380949</v>
      </c>
      <c r="K27" s="57">
        <f t="shared" si="6"/>
        <v>4.5374999999999996</v>
      </c>
      <c r="L27" s="57">
        <f t="shared" si="6"/>
        <v>4.5584415584415581</v>
      </c>
      <c r="M27" s="57">
        <f t="shared" si="6"/>
        <v>4.5788690476190474</v>
      </c>
      <c r="N27" s="57">
        <f t="shared" si="6"/>
        <v>4.71875</v>
      </c>
      <c r="O27" s="57">
        <f t="shared" si="6"/>
        <v>4.6638176638176638</v>
      </c>
      <c r="P27" s="57">
        <f t="shared" si="6"/>
        <v>4.5778688524590168</v>
      </c>
      <c r="Q27" s="57">
        <f t="shared" si="6"/>
        <v>4.5065616797900265</v>
      </c>
      <c r="R27" s="57">
        <f t="shared" si="6"/>
        <v>4.4368686868686869</v>
      </c>
      <c r="S27" s="57">
        <f t="shared" si="6"/>
        <v>4.3240875912408763</v>
      </c>
      <c r="T27" s="57">
        <f t="shared" si="6"/>
        <v>4.2443407234539086</v>
      </c>
      <c r="U27" s="57">
        <f t="shared" si="6"/>
        <v>4.1024663677130047</v>
      </c>
      <c r="V27" s="57">
        <f t="shared" si="6"/>
        <v>3.9648327939590073</v>
      </c>
      <c r="W27" s="57">
        <f t="shared" si="6"/>
        <v>3.8663201663201665</v>
      </c>
      <c r="X27" s="57">
        <f t="shared" si="6"/>
        <v>3.782948846539619</v>
      </c>
      <c r="Y27" s="57">
        <f t="shared" si="6"/>
        <v>3.7304263565891471</v>
      </c>
      <c r="Z27" s="57">
        <f t="shared" si="6"/>
        <v>3.6567947516401125</v>
      </c>
      <c r="AA27" s="57">
        <f t="shared" si="6"/>
        <v>3.6385253456221198</v>
      </c>
      <c r="AB27" s="57">
        <f t="shared" si="6"/>
        <v>3.6353581142339073</v>
      </c>
      <c r="AC27" s="57">
        <f t="shared" si="6"/>
        <v>3.6206958073148976</v>
      </c>
      <c r="AD27" s="57">
        <f t="shared" si="6"/>
        <v>3.5906935908691837</v>
      </c>
      <c r="AE27" s="57">
        <f t="shared" si="6"/>
        <v>3.5318928262748486</v>
      </c>
      <c r="AF27" s="57">
        <f t="shared" si="6"/>
        <v>3.4935042735042736</v>
      </c>
      <c r="AG27" s="57">
        <f t="shared" si="6"/>
        <v>3.539644970414201</v>
      </c>
      <c r="AH27" s="57">
        <f t="shared" si="6"/>
        <v>3.5881270903010032</v>
      </c>
      <c r="AI27" s="57">
        <f t="shared" si="6"/>
        <v>3.5746353099316193</v>
      </c>
      <c r="AJ27" s="57">
        <f t="shared" si="6"/>
        <v>3.571935922623545</v>
      </c>
      <c r="AK27" s="57">
        <f t="shared" si="6"/>
        <v>3.5479195536519885</v>
      </c>
      <c r="AL27" s="57">
        <f t="shared" si="6"/>
        <v>3.5261442848153997</v>
      </c>
      <c r="AM27" s="57">
        <f t="shared" si="6"/>
        <v>3.530066564255065</v>
      </c>
      <c r="AN27" s="57">
        <f t="shared" si="6"/>
        <v>3.5251329360338119</v>
      </c>
      <c r="AO27" s="57">
        <f t="shared" si="6"/>
        <v>3.5232376873986055</v>
      </c>
      <c r="AP27" s="57">
        <f t="shared" si="6"/>
        <v>3.5262552347898461</v>
      </c>
      <c r="AQ27" s="57">
        <f t="shared" si="6"/>
        <v>3.5468855136952975</v>
      </c>
      <c r="AR27" s="57">
        <f t="shared" si="6"/>
        <v>3.5506845666951503</v>
      </c>
      <c r="AS27" s="57">
        <f t="shared" si="6"/>
        <v>3.5300340173378681</v>
      </c>
      <c r="AT27" s="57">
        <f t="shared" si="6"/>
        <v>3.5000000000000009</v>
      </c>
    </row>
    <row r="28" spans="1:46" s="37" customFormat="1" x14ac:dyDescent="0.2">
      <c r="A28" s="87"/>
    </row>
    <row r="29" spans="1:46" s="37" customFormat="1" x14ac:dyDescent="0.2">
      <c r="A29" s="81" t="s">
        <v>45</v>
      </c>
      <c r="B29" s="63">
        <f t="shared" ref="B29:AT29" si="7">B17-B25</f>
        <v>-16400</v>
      </c>
      <c r="C29" s="63">
        <f t="shared" si="7"/>
        <v>-26050</v>
      </c>
      <c r="D29" s="63">
        <f t="shared" si="7"/>
        <v>-28600</v>
      </c>
      <c r="E29" s="63">
        <f t="shared" si="7"/>
        <v>-28100</v>
      </c>
      <c r="F29" s="63">
        <f t="shared" si="7"/>
        <v>-23700</v>
      </c>
      <c r="G29" s="63">
        <f t="shared" si="7"/>
        <v>-8500</v>
      </c>
      <c r="H29" s="63">
        <f t="shared" si="7"/>
        <v>1850</v>
      </c>
      <c r="I29" s="63">
        <f t="shared" si="7"/>
        <v>10750</v>
      </c>
      <c r="J29" s="63">
        <f t="shared" si="7"/>
        <v>23950</v>
      </c>
      <c r="K29" s="63">
        <f t="shared" si="7"/>
        <v>36450</v>
      </c>
      <c r="L29" s="63">
        <f t="shared" si="7"/>
        <v>45500</v>
      </c>
      <c r="M29" s="63">
        <f t="shared" si="7"/>
        <v>55850</v>
      </c>
      <c r="N29" s="63">
        <f t="shared" si="7"/>
        <v>88150</v>
      </c>
      <c r="O29" s="63">
        <f t="shared" si="7"/>
        <v>109300</v>
      </c>
      <c r="P29" s="63">
        <f t="shared" si="7"/>
        <v>123650</v>
      </c>
      <c r="Q29" s="63">
        <f t="shared" si="7"/>
        <v>137900</v>
      </c>
      <c r="R29" s="63">
        <f t="shared" si="7"/>
        <v>150300</v>
      </c>
      <c r="S29" s="63">
        <f t="shared" si="7"/>
        <v>152100</v>
      </c>
      <c r="T29" s="63">
        <f t="shared" si="7"/>
        <v>151900</v>
      </c>
      <c r="U29" s="63">
        <f t="shared" si="7"/>
        <v>138350</v>
      </c>
      <c r="V29" s="63">
        <f t="shared" si="7"/>
        <v>125900</v>
      </c>
      <c r="W29" s="63">
        <f t="shared" si="7"/>
        <v>116600</v>
      </c>
      <c r="X29" s="63">
        <f t="shared" si="7"/>
        <v>108600</v>
      </c>
      <c r="Y29" s="63">
        <f t="shared" si="7"/>
        <v>107000</v>
      </c>
      <c r="Z29" s="63">
        <f t="shared" si="7"/>
        <v>100850</v>
      </c>
      <c r="AA29" s="63">
        <f t="shared" si="7"/>
        <v>97050</v>
      </c>
      <c r="AB29" s="63">
        <f t="shared" si="7"/>
        <v>93050</v>
      </c>
      <c r="AC29" s="63">
        <f t="shared" si="7"/>
        <v>86700</v>
      </c>
      <c r="AD29" s="63">
        <f t="shared" si="7"/>
        <v>79150</v>
      </c>
      <c r="AE29" s="63">
        <f t="shared" si="7"/>
        <v>66000</v>
      </c>
      <c r="AF29" s="63">
        <f t="shared" si="7"/>
        <v>63100</v>
      </c>
      <c r="AG29" s="63">
        <f t="shared" si="7"/>
        <v>83350</v>
      </c>
      <c r="AH29" s="63">
        <f t="shared" si="7"/>
        <v>101250</v>
      </c>
      <c r="AI29" s="63">
        <f t="shared" si="7"/>
        <v>121041.32925897615</v>
      </c>
      <c r="AJ29" s="63">
        <f t="shared" si="7"/>
        <v>143707.38592957822</v>
      </c>
      <c r="AK29" s="63">
        <f t="shared" si="7"/>
        <v>158613.86333646905</v>
      </c>
      <c r="AL29" s="63">
        <f t="shared" si="7"/>
        <v>171075.39865888306</v>
      </c>
      <c r="AM29" s="63">
        <f t="shared" si="7"/>
        <v>187713.76568745996</v>
      </c>
      <c r="AN29" s="63">
        <f t="shared" si="7"/>
        <v>206999.81466897833</v>
      </c>
      <c r="AO29" s="63">
        <f t="shared" si="7"/>
        <v>224883.6786457611</v>
      </c>
      <c r="AP29" s="63">
        <f t="shared" si="7"/>
        <v>241609.00924839312</v>
      </c>
      <c r="AQ29" s="63">
        <f t="shared" si="7"/>
        <v>261691.87563537457</v>
      </c>
      <c r="AR29" s="63">
        <f t="shared" si="7"/>
        <v>280512.37464271556</v>
      </c>
      <c r="AS29" s="63">
        <f t="shared" si="7"/>
        <v>293740.77233750792</v>
      </c>
      <c r="AT29" s="63">
        <f t="shared" si="7"/>
        <v>306407.84789760271</v>
      </c>
    </row>
    <row r="30" spans="1:46" s="37" customFormat="1" x14ac:dyDescent="0.2">
      <c r="A30" s="83" t="s">
        <v>123</v>
      </c>
      <c r="B30" s="56">
        <f t="shared" ref="B30:AT30" si="8">B29/B7</f>
        <v>-9.9393939393939396E-2</v>
      </c>
      <c r="C30" s="56">
        <f t="shared" si="8"/>
        <v>-7.7761194029850753E-2</v>
      </c>
      <c r="D30" s="56">
        <f t="shared" si="8"/>
        <v>-5.6243854473942971E-2</v>
      </c>
      <c r="E30" s="56">
        <f t="shared" si="8"/>
        <v>-4.1293166789125646E-2</v>
      </c>
      <c r="F30" s="56">
        <f t="shared" si="8"/>
        <v>-2.7768014059753956E-2</v>
      </c>
      <c r="G30" s="56">
        <f t="shared" si="8"/>
        <v>-8.2205029013539647E-3</v>
      </c>
      <c r="H30" s="56">
        <f t="shared" si="8"/>
        <v>1.5339966832504145E-3</v>
      </c>
      <c r="I30" s="56">
        <f t="shared" si="8"/>
        <v>7.7785817655571634E-3</v>
      </c>
      <c r="J30" s="56">
        <f t="shared" si="8"/>
        <v>1.5313299232736572E-2</v>
      </c>
      <c r="K30" s="56">
        <f t="shared" si="8"/>
        <v>2.0769230769230769E-2</v>
      </c>
      <c r="L30" s="56">
        <f t="shared" si="8"/>
        <v>2.3417395779722079E-2</v>
      </c>
      <c r="M30" s="56">
        <f t="shared" si="8"/>
        <v>2.6189917936694021E-2</v>
      </c>
      <c r="N30" s="56">
        <f t="shared" si="8"/>
        <v>4.0772432932469932E-2</v>
      </c>
      <c r="O30" s="56">
        <f t="shared" si="8"/>
        <v>4.9965714285714287E-2</v>
      </c>
      <c r="P30" s="56">
        <f t="shared" si="8"/>
        <v>5.6013590033975082E-2</v>
      </c>
      <c r="Q30" s="56">
        <f t="shared" si="8"/>
        <v>6.1824702981394308E-2</v>
      </c>
      <c r="R30" s="56">
        <f t="shared" si="8"/>
        <v>6.6637109288406118E-2</v>
      </c>
      <c r="S30" s="56">
        <f t="shared" si="8"/>
        <v>6.6827768014059749E-2</v>
      </c>
      <c r="T30" s="56">
        <f t="shared" si="8"/>
        <v>6.5221124946328896E-2</v>
      </c>
      <c r="U30" s="56">
        <f t="shared" si="8"/>
        <v>5.8685047720042419E-2</v>
      </c>
      <c r="V30" s="56">
        <f t="shared" si="8"/>
        <v>5.2732984293193716E-2</v>
      </c>
      <c r="W30" s="56">
        <f t="shared" si="8"/>
        <v>4.8271579383150486E-2</v>
      </c>
      <c r="X30" s="56">
        <f t="shared" si="8"/>
        <v>4.435368593016132E-2</v>
      </c>
      <c r="Y30" s="56">
        <f t="shared" si="8"/>
        <v>4.314516129032258E-2</v>
      </c>
      <c r="Z30" s="56">
        <f t="shared" si="8"/>
        <v>4.0291650019976026E-2</v>
      </c>
      <c r="AA30" s="56">
        <f t="shared" si="8"/>
        <v>3.8344527854602926E-2</v>
      </c>
      <c r="AB30" s="56">
        <f t="shared" si="8"/>
        <v>3.6234423676012463E-2</v>
      </c>
      <c r="AC30" s="56">
        <f t="shared" si="8"/>
        <v>3.3333333333333333E-2</v>
      </c>
      <c r="AD30" s="56">
        <f t="shared" si="8"/>
        <v>3.0089336628017486E-2</v>
      </c>
      <c r="AE30" s="56">
        <f t="shared" si="8"/>
        <v>2.4886877828054297E-2</v>
      </c>
      <c r="AF30" s="56">
        <f t="shared" si="8"/>
        <v>2.3762003389192241E-2</v>
      </c>
      <c r="AG30" s="56">
        <f t="shared" si="8"/>
        <v>3.1019724599925566E-2</v>
      </c>
      <c r="AH30" s="56">
        <f t="shared" si="8"/>
        <v>3.7258509659613616E-2</v>
      </c>
      <c r="AI30" s="56">
        <f t="shared" si="8"/>
        <v>4.4185343235371308E-2</v>
      </c>
      <c r="AJ30" s="56">
        <f t="shared" si="8"/>
        <v>5.2039611055432998E-2</v>
      </c>
      <c r="AK30" s="56">
        <f t="shared" si="8"/>
        <v>5.6981557456699618E-2</v>
      </c>
      <c r="AL30" s="56">
        <f t="shared" si="8"/>
        <v>6.0981837795242327E-2</v>
      </c>
      <c r="AM30" s="56">
        <f t="shared" si="8"/>
        <v>6.6383904122594317E-2</v>
      </c>
      <c r="AN30" s="56">
        <f t="shared" si="8"/>
        <v>7.261240539120524E-2</v>
      </c>
      <c r="AO30" s="56">
        <f t="shared" si="8"/>
        <v>7.8259880164173623E-2</v>
      </c>
      <c r="AP30" s="56">
        <f t="shared" si="8"/>
        <v>8.3419883730412286E-2</v>
      </c>
      <c r="AQ30" s="56">
        <f t="shared" si="8"/>
        <v>8.9665030797956027E-2</v>
      </c>
      <c r="AR30" s="56">
        <f t="shared" si="8"/>
        <v>9.5366959489602082E-2</v>
      </c>
      <c r="AS30" s="56">
        <f t="shared" si="8"/>
        <v>9.9069400451098799E-2</v>
      </c>
      <c r="AT30" s="56">
        <f t="shared" si="8"/>
        <v>0.10250325262109314</v>
      </c>
    </row>
    <row r="31" spans="1:46" s="37" customFormat="1" ht="14.25" customHeight="1" x14ac:dyDescent="0.2">
      <c r="A31" s="79" t="s">
        <v>46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</row>
    <row r="32" spans="1:46" s="37" customFormat="1" x14ac:dyDescent="0.2">
      <c r="A32" s="85" t="s">
        <v>48</v>
      </c>
      <c r="B32" s="66">
        <f>SUM('PL by Month'!B32:B32)</f>
        <v>-3250</v>
      </c>
      <c r="C32" s="66">
        <f>SUM('PL by Month'!B32:C32)</f>
        <v>-6500</v>
      </c>
      <c r="D32" s="66">
        <f>SUM('PL by Month'!B32:D32)</f>
        <v>-9750</v>
      </c>
      <c r="E32" s="66">
        <f>SUM('PL by Month'!B32:E32)</f>
        <v>-13000</v>
      </c>
      <c r="F32" s="66">
        <f>SUM('PL by Month'!B32:F32)</f>
        <v>-16250</v>
      </c>
      <c r="G32" s="66">
        <f>SUM('PL by Month'!B32:G32)</f>
        <v>-19500</v>
      </c>
      <c r="H32" s="66">
        <f>SUM('PL by Month'!B32:H32)</f>
        <v>-22750</v>
      </c>
      <c r="I32" s="66">
        <f>SUM('PL by Month'!B32:I32)</f>
        <v>-26000</v>
      </c>
      <c r="J32" s="66">
        <f>SUM('PL by Month'!B32:J32)</f>
        <v>-29250</v>
      </c>
      <c r="K32" s="66">
        <f>SUM('PL by Month'!B32:K32)</f>
        <v>-32500</v>
      </c>
      <c r="L32" s="66">
        <f>SUM('PL by Month'!B32:L32)</f>
        <v>-35750</v>
      </c>
      <c r="M32" s="66">
        <f>SUM('PL by Month'!B32:M32)</f>
        <v>-39000</v>
      </c>
      <c r="N32" s="66">
        <f>SUM('PL by Month'!C32:N32)</f>
        <v>-39000</v>
      </c>
      <c r="O32" s="66">
        <f>SUM('PL by Month'!D32:O32)</f>
        <v>-39000</v>
      </c>
      <c r="P32" s="66">
        <f>SUM('PL by Month'!E32:P32)</f>
        <v>-39000</v>
      </c>
      <c r="Q32" s="66">
        <f>SUM('PL by Month'!F32:Q32)</f>
        <v>-39000</v>
      </c>
      <c r="R32" s="66">
        <f>SUM('PL by Month'!G32:R32)</f>
        <v>-39000</v>
      </c>
      <c r="S32" s="66">
        <f>SUM('PL by Month'!H32:S32)</f>
        <v>-39000</v>
      </c>
      <c r="T32" s="66">
        <f>SUM('PL by Month'!I32:T32)</f>
        <v>-40333.333333333336</v>
      </c>
      <c r="U32" s="66">
        <f>SUM('PL by Month'!J32:U32)</f>
        <v>-41666.666666666672</v>
      </c>
      <c r="V32" s="66">
        <f>SUM('PL by Month'!K32:V32)</f>
        <v>-43000.000000000007</v>
      </c>
      <c r="W32" s="66">
        <f>SUM('PL by Month'!L32:W32)</f>
        <v>-44333.333333333336</v>
      </c>
      <c r="X32" s="66">
        <f>SUM('PL by Month'!M32:X32)</f>
        <v>-45666.666666666672</v>
      </c>
      <c r="Y32" s="66">
        <f>SUM('PL by Month'!N32:Y32)</f>
        <v>-47000.000000000007</v>
      </c>
      <c r="Z32" s="66">
        <f>SUM('PL by Month'!O32:Z32)</f>
        <v>-48333.333333333336</v>
      </c>
      <c r="AA32" s="66">
        <f>SUM('PL by Month'!P32:AA32)</f>
        <v>-49666.666666666672</v>
      </c>
      <c r="AB32" s="66">
        <f>SUM('PL by Month'!Q32:AB32)</f>
        <v>-51000</v>
      </c>
      <c r="AC32" s="66">
        <f>SUM('PL by Month'!R32:AC32)</f>
        <v>-52333.333333333336</v>
      </c>
      <c r="AD32" s="66">
        <f>SUM('PL by Month'!S32:AD32)</f>
        <v>-53666.666666666672</v>
      </c>
      <c r="AE32" s="66">
        <f>SUM('PL by Month'!T32:AE32)</f>
        <v>-55000.000000000007</v>
      </c>
      <c r="AF32" s="66">
        <f>SUM('PL by Month'!U32:AF32)</f>
        <v>-55000.000000000007</v>
      </c>
      <c r="AG32" s="66">
        <f>SUM('PL by Month'!V32:AG32)</f>
        <v>-55000.000000000007</v>
      </c>
      <c r="AH32" s="66">
        <f>SUM('PL by Month'!W32:AH32)</f>
        <v>-55000.000000000007</v>
      </c>
      <c r="AI32" s="66">
        <f>SUM('PL by Month'!X32:AI32)</f>
        <v>-55000.000000000007</v>
      </c>
      <c r="AJ32" s="66">
        <f>SUM('PL by Month'!Y32:AJ32)</f>
        <v>-55000.000000000007</v>
      </c>
      <c r="AK32" s="66">
        <f>SUM('PL by Month'!Z32:AK32)</f>
        <v>-55000.000000000007</v>
      </c>
      <c r="AL32" s="66">
        <f>SUM('PL by Month'!AA32:AL32)</f>
        <v>-55000.000000000007</v>
      </c>
      <c r="AM32" s="66">
        <f>SUM('PL by Month'!AB32:AM32)</f>
        <v>-55000.000000000007</v>
      </c>
      <c r="AN32" s="66">
        <f>SUM('PL by Month'!AC32:AN32)</f>
        <v>-55000.000000000007</v>
      </c>
      <c r="AO32" s="66">
        <f>SUM('PL by Month'!AD32:AO32)</f>
        <v>-55000.000000000015</v>
      </c>
      <c r="AP32" s="66">
        <f>SUM('PL by Month'!AE32:AP32)</f>
        <v>-55000.000000000015</v>
      </c>
      <c r="AQ32" s="66">
        <f>SUM('PL by Month'!AF32:AQ32)</f>
        <v>-55000.000000000022</v>
      </c>
      <c r="AR32" s="66">
        <f>SUM('PL by Month'!AG32:AR32)</f>
        <v>-55000.000000000022</v>
      </c>
      <c r="AS32" s="66">
        <f>SUM('PL by Month'!AH32:AS32)</f>
        <v>-55000.000000000022</v>
      </c>
      <c r="AT32" s="66">
        <f>SUM('PL by Month'!AI32:AT32)</f>
        <v>-55000.000000000022</v>
      </c>
    </row>
    <row r="33" spans="1:46" s="37" customFormat="1" x14ac:dyDescent="0.2">
      <c r="A33" s="85" t="s">
        <v>120</v>
      </c>
      <c r="B33" s="66">
        <f>SUM('PL by Month'!B33:B33)</f>
        <v>200</v>
      </c>
      <c r="C33" s="66">
        <f>SUM('PL by Month'!B33:C33)</f>
        <v>260</v>
      </c>
      <c r="D33" s="66">
        <f>SUM('PL by Month'!B33:D33)</f>
        <v>340</v>
      </c>
      <c r="E33" s="66">
        <f>SUM('PL by Month'!B33:E33)</f>
        <v>340</v>
      </c>
      <c r="F33" s="66">
        <f>SUM('PL by Month'!B33:F33)</f>
        <v>380</v>
      </c>
      <c r="G33" s="66">
        <f>SUM('PL by Month'!B33:G33)</f>
        <v>440</v>
      </c>
      <c r="H33" s="66">
        <f>SUM('PL by Month'!B33:H33)</f>
        <v>520</v>
      </c>
      <c r="I33" s="66">
        <f>SUM('PL by Month'!B33:I33)</f>
        <v>680</v>
      </c>
      <c r="J33" s="66">
        <f>SUM('PL by Month'!B33:J33)</f>
        <v>860</v>
      </c>
      <c r="K33" s="66">
        <f>SUM('PL by Month'!B33:K33)</f>
        <v>1020</v>
      </c>
      <c r="L33" s="66">
        <f>SUM('PL by Month'!B33:L33)</f>
        <v>1120</v>
      </c>
      <c r="M33" s="66">
        <f>SUM('PL by Month'!B33:M33)</f>
        <v>1320</v>
      </c>
      <c r="N33" s="66">
        <f>SUM('PL by Month'!C33:N33)</f>
        <v>1140</v>
      </c>
      <c r="O33" s="66">
        <f>SUM('PL by Month'!D33:O33)</f>
        <v>1180</v>
      </c>
      <c r="P33" s="66">
        <f>SUM('PL by Month'!E33:P33)</f>
        <v>1180</v>
      </c>
      <c r="Q33" s="66">
        <f>SUM('PL by Month'!F33:Q33)</f>
        <v>1280</v>
      </c>
      <c r="R33" s="66">
        <f>SUM('PL by Month'!G33:R33)</f>
        <v>1360</v>
      </c>
      <c r="S33" s="66">
        <f>SUM('PL by Month'!H33:S33)</f>
        <v>1340</v>
      </c>
      <c r="T33" s="66">
        <f>SUM('PL by Month'!I33:T33)</f>
        <v>1260</v>
      </c>
      <c r="U33" s="66">
        <f>SUM('PL by Month'!J33:U33)</f>
        <v>1300</v>
      </c>
      <c r="V33" s="66">
        <f>SUM('PL by Month'!K33:V33)</f>
        <v>1240</v>
      </c>
      <c r="W33" s="66">
        <f>SUM('PL by Month'!L33:W33)</f>
        <v>1220</v>
      </c>
      <c r="X33" s="66">
        <f>SUM('PL by Month'!M33:X33)</f>
        <v>1160</v>
      </c>
      <c r="Y33" s="66">
        <f>SUM('PL by Month'!N33:Y33)</f>
        <v>1000</v>
      </c>
      <c r="Z33" s="66">
        <f>SUM('PL by Month'!O33:Z33)</f>
        <v>1020</v>
      </c>
      <c r="AA33" s="66">
        <f>SUM('PL by Month'!P33:AA33)</f>
        <v>1120</v>
      </c>
      <c r="AB33" s="66">
        <f>SUM('PL by Month'!Q33:AB33)</f>
        <v>1200</v>
      </c>
      <c r="AC33" s="66">
        <f>SUM('PL by Month'!R33:AC33)</f>
        <v>1200</v>
      </c>
      <c r="AD33" s="66">
        <f>SUM('PL by Month'!S33:AD33)</f>
        <v>1260</v>
      </c>
      <c r="AE33" s="66">
        <f>SUM('PL by Month'!T33:AE33)</f>
        <v>1380</v>
      </c>
      <c r="AF33" s="66">
        <f>SUM('PL by Month'!U33:AF33)</f>
        <v>1540</v>
      </c>
      <c r="AG33" s="66">
        <f>SUM('PL by Month'!V33:AG33)</f>
        <v>1400</v>
      </c>
      <c r="AH33" s="66">
        <f>SUM('PL by Month'!W33:AH33)</f>
        <v>1320</v>
      </c>
      <c r="AI33" s="66">
        <f>SUM('PL by Month'!X33:AI33)</f>
        <v>1287.2727272727273</v>
      </c>
      <c r="AJ33" s="66">
        <f>SUM('PL by Month'!Y33:AJ33)</f>
        <v>1360.6611570247933</v>
      </c>
      <c r="AK33" s="66">
        <f>SUM('PL by Month'!Z33:AK33)</f>
        <v>1440.7212622088655</v>
      </c>
      <c r="AL33" s="66">
        <f>SUM('PL by Month'!AA33:AL33)</f>
        <v>1528.0595587733078</v>
      </c>
      <c r="AM33" s="66">
        <f>SUM('PL by Month'!AB33:AM33)</f>
        <v>1448.7922459345175</v>
      </c>
      <c r="AN33" s="66">
        <f>SUM('PL by Month'!AC33:AN33)</f>
        <v>1405.9551773831099</v>
      </c>
      <c r="AO33" s="66">
        <f>SUM('PL by Month'!AD33:AO33)</f>
        <v>1424.678375327029</v>
      </c>
      <c r="AP33" s="66">
        <f>SUM('PL by Month'!AE33:AP33)</f>
        <v>1357.8309549022138</v>
      </c>
      <c r="AQ33" s="66">
        <f>SUM('PL by Month'!AF33:AQ33)</f>
        <v>1306.7246780751423</v>
      </c>
      <c r="AR33" s="66">
        <f>SUM('PL by Month'!AG33:AR33)</f>
        <v>1250.9723760819734</v>
      </c>
      <c r="AS33" s="66">
        <f>SUM('PL by Month'!AH33:AS33)</f>
        <v>1299.2425920894254</v>
      </c>
      <c r="AT33" s="66">
        <f>SUM('PL by Month'!AI33:AT33)</f>
        <v>1373.7191913702823</v>
      </c>
    </row>
    <row r="34" spans="1:46" s="40" customFormat="1" x14ac:dyDescent="0.2">
      <c r="A34" s="85" t="s">
        <v>47</v>
      </c>
      <c r="B34" s="63">
        <f>SUM('PL by Month'!B34:B34)</f>
        <v>-600</v>
      </c>
      <c r="C34" s="63">
        <f>SUM('PL by Month'!B34:C34)</f>
        <v>-1200</v>
      </c>
      <c r="D34" s="63">
        <f>SUM('PL by Month'!B34:D34)</f>
        <v>-1800</v>
      </c>
      <c r="E34" s="63">
        <f>SUM('PL by Month'!B34:E34)</f>
        <v>-2400</v>
      </c>
      <c r="F34" s="63">
        <f>SUM('PL by Month'!B34:F34)</f>
        <v>-3000</v>
      </c>
      <c r="G34" s="63">
        <f>SUM('PL by Month'!B34:G34)</f>
        <v>-3600</v>
      </c>
      <c r="H34" s="63">
        <f>SUM('PL by Month'!B34:H34)</f>
        <v>-4200</v>
      </c>
      <c r="I34" s="63">
        <f>SUM('PL by Month'!B34:I34)</f>
        <v>-4800</v>
      </c>
      <c r="J34" s="63">
        <f>SUM('PL by Month'!B34:J34)</f>
        <v>-5400</v>
      </c>
      <c r="K34" s="63">
        <f>SUM('PL by Month'!B34:K34)</f>
        <v>-5900</v>
      </c>
      <c r="L34" s="63">
        <f>SUM('PL by Month'!B34:L34)</f>
        <v>-6300</v>
      </c>
      <c r="M34" s="63">
        <f>SUM('PL by Month'!B34:M34)</f>
        <v>-6700</v>
      </c>
      <c r="N34" s="63">
        <f>SUM('PL by Month'!C34:N34)</f>
        <v>-6400</v>
      </c>
      <c r="O34" s="63">
        <f>SUM('PL by Month'!D34:O34)</f>
        <v>-6100</v>
      </c>
      <c r="P34" s="63">
        <f>SUM('PL by Month'!E34:P34)</f>
        <v>-5700</v>
      </c>
      <c r="Q34" s="63">
        <f>SUM('PL by Month'!F34:Q34)</f>
        <v>-5100</v>
      </c>
      <c r="R34" s="63">
        <f>SUM('PL by Month'!G34:R34)</f>
        <v>-4500</v>
      </c>
      <c r="S34" s="63">
        <f>SUM('PL by Month'!H34:S34)</f>
        <v>-3900</v>
      </c>
      <c r="T34" s="63">
        <f>SUM('PL by Month'!I34:T34)</f>
        <v>-3500</v>
      </c>
      <c r="U34" s="63">
        <f>SUM('PL by Month'!J34:U34)</f>
        <v>-3100</v>
      </c>
      <c r="V34" s="63">
        <f>SUM('PL by Month'!K34:V34)</f>
        <v>-2700</v>
      </c>
      <c r="W34" s="63">
        <f>SUM('PL by Month'!L34:W34)</f>
        <v>-2400</v>
      </c>
      <c r="X34" s="63">
        <f>SUM('PL by Month'!M34:X34)</f>
        <v>-2200</v>
      </c>
      <c r="Y34" s="63">
        <f>SUM('PL by Month'!N34:Y34)</f>
        <v>-1900</v>
      </c>
      <c r="Z34" s="63">
        <f>SUM('PL by Month'!O34:Z34)</f>
        <v>-1700</v>
      </c>
      <c r="AA34" s="63">
        <f>SUM('PL by Month'!P34:AA34)</f>
        <v>-1500</v>
      </c>
      <c r="AB34" s="63">
        <f>SUM('PL by Month'!Q34:AB34)</f>
        <v>-1400</v>
      </c>
      <c r="AC34" s="63">
        <f>SUM('PL by Month'!R34:AC34)</f>
        <v>-1500</v>
      </c>
      <c r="AD34" s="63">
        <f>SUM('PL by Month'!S34:AD34)</f>
        <v>-1600</v>
      </c>
      <c r="AE34" s="63">
        <f>SUM('PL by Month'!T34:AE34)</f>
        <v>-1700</v>
      </c>
      <c r="AF34" s="63">
        <f>SUM('PL by Month'!U34:AF34)</f>
        <v>-1600</v>
      </c>
      <c r="AG34" s="63">
        <f>SUM('PL by Month'!V34:AG34)</f>
        <v>-1500</v>
      </c>
      <c r="AH34" s="63">
        <f>SUM('PL by Month'!W34:AH34)</f>
        <v>-1300</v>
      </c>
      <c r="AI34" s="63">
        <f>SUM('PL by Month'!X34:AI34)</f>
        <v>-1200</v>
      </c>
      <c r="AJ34" s="63">
        <f>SUM('PL by Month'!Y34:AJ34)</f>
        <v>-1090.909090909091</v>
      </c>
      <c r="AK34" s="63">
        <f>SUM('PL by Month'!Z34:AK34)</f>
        <v>-1080.9917355371902</v>
      </c>
      <c r="AL34" s="63">
        <f>SUM('PL by Month'!AA34:AL34)</f>
        <v>-1070.1728024042072</v>
      </c>
      <c r="AM34" s="63">
        <f>SUM('PL by Month'!AB34:AM34)</f>
        <v>-1058.370329895499</v>
      </c>
      <c r="AN34" s="63">
        <f>SUM('PL by Month'!AC34:AN34)</f>
        <v>-1045.4949053405442</v>
      </c>
      <c r="AO34" s="63">
        <f>SUM('PL by Month'!AD34:AO34)</f>
        <v>-1031.4489876442301</v>
      </c>
      <c r="AP34" s="63">
        <f>SUM('PL by Month'!AE34:AP34)</f>
        <v>-1016.1261683391601</v>
      </c>
      <c r="AQ34" s="63">
        <f>SUM('PL by Month'!AF34:AQ34)</f>
        <v>-999.41036546090197</v>
      </c>
      <c r="AR34" s="63">
        <f>SUM('PL by Month'!AG34:AR34)</f>
        <v>-981.17494413916575</v>
      </c>
      <c r="AS34" s="63">
        <f>SUM('PL by Month'!AH34:AS34)</f>
        <v>-961.28175724272626</v>
      </c>
      <c r="AT34" s="63">
        <f>SUM('PL by Month'!AI34:AT34)</f>
        <v>-1048.6710079011559</v>
      </c>
    </row>
    <row r="35" spans="1:46" s="40" customFormat="1" x14ac:dyDescent="0.2">
      <c r="A35" s="81" t="s">
        <v>49</v>
      </c>
      <c r="B35" s="67">
        <f t="shared" ref="B35:AT35" si="9">SUM(B32:B34)</f>
        <v>-3650</v>
      </c>
      <c r="C35" s="67">
        <f t="shared" si="9"/>
        <v>-7440</v>
      </c>
      <c r="D35" s="67">
        <f t="shared" si="9"/>
        <v>-11210</v>
      </c>
      <c r="E35" s="67">
        <f t="shared" si="9"/>
        <v>-15060</v>
      </c>
      <c r="F35" s="67">
        <f t="shared" si="9"/>
        <v>-18870</v>
      </c>
      <c r="G35" s="67">
        <f t="shared" si="9"/>
        <v>-22660</v>
      </c>
      <c r="H35" s="67">
        <f t="shared" si="9"/>
        <v>-26430</v>
      </c>
      <c r="I35" s="67">
        <f t="shared" si="9"/>
        <v>-30120</v>
      </c>
      <c r="J35" s="67">
        <f t="shared" si="9"/>
        <v>-33790</v>
      </c>
      <c r="K35" s="67">
        <f t="shared" si="9"/>
        <v>-37380</v>
      </c>
      <c r="L35" s="67">
        <f t="shared" si="9"/>
        <v>-40930</v>
      </c>
      <c r="M35" s="67">
        <f t="shared" si="9"/>
        <v>-44380</v>
      </c>
      <c r="N35" s="67">
        <f t="shared" si="9"/>
        <v>-44260</v>
      </c>
      <c r="O35" s="67">
        <f t="shared" si="9"/>
        <v>-43920</v>
      </c>
      <c r="P35" s="67">
        <f t="shared" si="9"/>
        <v>-43520</v>
      </c>
      <c r="Q35" s="67">
        <f t="shared" si="9"/>
        <v>-42820</v>
      </c>
      <c r="R35" s="67">
        <f t="shared" si="9"/>
        <v>-42140</v>
      </c>
      <c r="S35" s="67">
        <f t="shared" si="9"/>
        <v>-41560</v>
      </c>
      <c r="T35" s="67">
        <f t="shared" si="9"/>
        <v>-42573.333333333336</v>
      </c>
      <c r="U35" s="67">
        <f t="shared" si="9"/>
        <v>-43466.666666666672</v>
      </c>
      <c r="V35" s="67">
        <f t="shared" si="9"/>
        <v>-44460.000000000007</v>
      </c>
      <c r="W35" s="67">
        <f t="shared" si="9"/>
        <v>-45513.333333333336</v>
      </c>
      <c r="X35" s="67">
        <f t="shared" si="9"/>
        <v>-46706.666666666672</v>
      </c>
      <c r="Y35" s="67">
        <f t="shared" si="9"/>
        <v>-47900.000000000007</v>
      </c>
      <c r="Z35" s="67">
        <f t="shared" si="9"/>
        <v>-49013.333333333336</v>
      </c>
      <c r="AA35" s="67">
        <f t="shared" si="9"/>
        <v>-50046.666666666672</v>
      </c>
      <c r="AB35" s="67">
        <f t="shared" si="9"/>
        <v>-51200</v>
      </c>
      <c r="AC35" s="67">
        <f t="shared" si="9"/>
        <v>-52633.333333333336</v>
      </c>
      <c r="AD35" s="67">
        <f t="shared" si="9"/>
        <v>-54006.666666666672</v>
      </c>
      <c r="AE35" s="67">
        <f t="shared" si="9"/>
        <v>-55320.000000000007</v>
      </c>
      <c r="AF35" s="67">
        <f t="shared" si="9"/>
        <v>-55060.000000000007</v>
      </c>
      <c r="AG35" s="67">
        <f t="shared" si="9"/>
        <v>-55100.000000000007</v>
      </c>
      <c r="AH35" s="67">
        <f t="shared" si="9"/>
        <v>-54980.000000000007</v>
      </c>
      <c r="AI35" s="67">
        <f t="shared" si="9"/>
        <v>-54912.727272727279</v>
      </c>
      <c r="AJ35" s="67">
        <f t="shared" si="9"/>
        <v>-54730.247933884304</v>
      </c>
      <c r="AK35" s="67">
        <f t="shared" si="9"/>
        <v>-54640.270473328332</v>
      </c>
      <c r="AL35" s="67">
        <f t="shared" si="9"/>
        <v>-54542.113243630913</v>
      </c>
      <c r="AM35" s="67">
        <f t="shared" si="9"/>
        <v>-54609.578083960987</v>
      </c>
      <c r="AN35" s="67">
        <f t="shared" si="9"/>
        <v>-54639.539727957439</v>
      </c>
      <c r="AO35" s="67">
        <f t="shared" si="9"/>
        <v>-54606.770612317217</v>
      </c>
      <c r="AP35" s="67">
        <f t="shared" si="9"/>
        <v>-54658.295213436955</v>
      </c>
      <c r="AQ35" s="67">
        <f t="shared" si="9"/>
        <v>-54692.685687385776</v>
      </c>
      <c r="AR35" s="67">
        <f t="shared" si="9"/>
        <v>-54730.202568057211</v>
      </c>
      <c r="AS35" s="67">
        <f t="shared" si="9"/>
        <v>-54662.039165153321</v>
      </c>
      <c r="AT35" s="67">
        <f t="shared" si="9"/>
        <v>-54674.951816530891</v>
      </c>
    </row>
    <row r="36" spans="1:46" s="40" customFormat="1" x14ac:dyDescent="0.2">
      <c r="A36" s="87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</row>
    <row r="37" spans="1:46" s="40" customFormat="1" ht="13.5" thickBot="1" x14ac:dyDescent="0.25">
      <c r="A37" s="81" t="s">
        <v>1</v>
      </c>
      <c r="B37" s="69">
        <f t="shared" ref="B37:AT37" si="10">B29+B35</f>
        <v>-20050</v>
      </c>
      <c r="C37" s="69">
        <f t="shared" si="10"/>
        <v>-33490</v>
      </c>
      <c r="D37" s="69">
        <f t="shared" si="10"/>
        <v>-39810</v>
      </c>
      <c r="E37" s="69">
        <f t="shared" si="10"/>
        <v>-43160</v>
      </c>
      <c r="F37" s="69">
        <f t="shared" si="10"/>
        <v>-42570</v>
      </c>
      <c r="G37" s="69">
        <f t="shared" si="10"/>
        <v>-31160</v>
      </c>
      <c r="H37" s="69">
        <f t="shared" si="10"/>
        <v>-24580</v>
      </c>
      <c r="I37" s="69">
        <f t="shared" si="10"/>
        <v>-19370</v>
      </c>
      <c r="J37" s="69">
        <f t="shared" si="10"/>
        <v>-9840</v>
      </c>
      <c r="K37" s="69">
        <f t="shared" si="10"/>
        <v>-930</v>
      </c>
      <c r="L37" s="69">
        <f t="shared" si="10"/>
        <v>4570</v>
      </c>
      <c r="M37" s="69">
        <f t="shared" si="10"/>
        <v>11470</v>
      </c>
      <c r="N37" s="69">
        <f t="shared" si="10"/>
        <v>43890</v>
      </c>
      <c r="O37" s="69">
        <f t="shared" si="10"/>
        <v>65380</v>
      </c>
      <c r="P37" s="69">
        <f t="shared" si="10"/>
        <v>80130</v>
      </c>
      <c r="Q37" s="69">
        <f t="shared" si="10"/>
        <v>95080</v>
      </c>
      <c r="R37" s="69">
        <f>R29+R35</f>
        <v>108160</v>
      </c>
      <c r="S37" s="69">
        <f t="shared" si="10"/>
        <v>110540</v>
      </c>
      <c r="T37" s="69">
        <f t="shared" si="10"/>
        <v>109326.66666666666</v>
      </c>
      <c r="U37" s="69">
        <f t="shared" si="10"/>
        <v>94883.333333333328</v>
      </c>
      <c r="V37" s="69">
        <f t="shared" si="10"/>
        <v>81440</v>
      </c>
      <c r="W37" s="69">
        <f t="shared" si="10"/>
        <v>71086.666666666657</v>
      </c>
      <c r="X37" s="69">
        <f t="shared" si="10"/>
        <v>61893.333333333328</v>
      </c>
      <c r="Y37" s="69">
        <f t="shared" si="10"/>
        <v>59099.999999999993</v>
      </c>
      <c r="Z37" s="69">
        <f t="shared" si="10"/>
        <v>51836.666666666664</v>
      </c>
      <c r="AA37" s="69">
        <f t="shared" si="10"/>
        <v>47003.333333333328</v>
      </c>
      <c r="AB37" s="69">
        <f t="shared" si="10"/>
        <v>41850</v>
      </c>
      <c r="AC37" s="69">
        <f t="shared" si="10"/>
        <v>34066.666666666664</v>
      </c>
      <c r="AD37" s="69">
        <f t="shared" si="10"/>
        <v>25143.333333333328</v>
      </c>
      <c r="AE37" s="69">
        <f t="shared" si="10"/>
        <v>10679.999999999993</v>
      </c>
      <c r="AF37" s="69">
        <f t="shared" si="10"/>
        <v>8039.9999999999927</v>
      </c>
      <c r="AG37" s="69">
        <f t="shared" si="10"/>
        <v>28249.999999999993</v>
      </c>
      <c r="AH37" s="69">
        <f>AH29+AH35</f>
        <v>46269.999999999993</v>
      </c>
      <c r="AI37" s="69">
        <f t="shared" si="10"/>
        <v>66128.601986248876</v>
      </c>
      <c r="AJ37" s="69">
        <f t="shared" si="10"/>
        <v>88977.13799569392</v>
      </c>
      <c r="AK37" s="69">
        <f t="shared" si="10"/>
        <v>103973.59286314072</v>
      </c>
      <c r="AL37" s="69">
        <f t="shared" si="10"/>
        <v>116533.28541525215</v>
      </c>
      <c r="AM37" s="69">
        <f t="shared" si="10"/>
        <v>133104.18760349898</v>
      </c>
      <c r="AN37" s="69">
        <f t="shared" si="10"/>
        <v>152360.27494102088</v>
      </c>
      <c r="AO37" s="69">
        <f t="shared" si="10"/>
        <v>170276.90803344388</v>
      </c>
      <c r="AP37" s="69">
        <f t="shared" si="10"/>
        <v>186950.71403495618</v>
      </c>
      <c r="AQ37" s="69">
        <f t="shared" si="10"/>
        <v>206999.18994798878</v>
      </c>
      <c r="AR37" s="69">
        <f t="shared" si="10"/>
        <v>225782.17207465833</v>
      </c>
      <c r="AS37" s="69">
        <f t="shared" si="10"/>
        <v>239078.73317235461</v>
      </c>
      <c r="AT37" s="69">
        <f t="shared" si="10"/>
        <v>251732.89608107181</v>
      </c>
    </row>
    <row r="38" spans="1:46" s="40" customFormat="1" ht="13.5" thickTop="1" x14ac:dyDescent="0.2">
      <c r="A38" s="83" t="s">
        <v>123</v>
      </c>
      <c r="B38" s="56">
        <f t="shared" ref="B38:AT38" si="11">B37/B7</f>
        <v>-0.12151515151515152</v>
      </c>
      <c r="C38" s="56">
        <f t="shared" si="11"/>
        <v>-9.997014925373135E-2</v>
      </c>
      <c r="D38" s="56">
        <f t="shared" si="11"/>
        <v>-7.8289085545722711E-2</v>
      </c>
      <c r="E38" s="56">
        <f t="shared" si="11"/>
        <v>-6.3423952975753123E-2</v>
      </c>
      <c r="F38" s="56">
        <f t="shared" si="11"/>
        <v>-4.9876977152899828E-2</v>
      </c>
      <c r="G38" s="56">
        <f t="shared" si="11"/>
        <v>-3.013539651837524E-2</v>
      </c>
      <c r="H38" s="56">
        <f t="shared" si="11"/>
        <v>-2.0381426202321726E-2</v>
      </c>
      <c r="I38" s="56">
        <f t="shared" si="11"/>
        <v>-1.4015918958031838E-2</v>
      </c>
      <c r="J38" s="56">
        <f t="shared" si="11"/>
        <v>-6.2915601023017902E-3</v>
      </c>
      <c r="K38" s="56">
        <f t="shared" si="11"/>
        <v>-5.2991452991452994E-4</v>
      </c>
      <c r="L38" s="56">
        <f t="shared" si="11"/>
        <v>2.3520329387545034E-3</v>
      </c>
      <c r="M38" s="56">
        <f t="shared" si="11"/>
        <v>5.3786635404454866E-3</v>
      </c>
      <c r="N38" s="56">
        <f t="shared" si="11"/>
        <v>2.0300647548566142E-2</v>
      </c>
      <c r="O38" s="56">
        <f t="shared" si="11"/>
        <v>2.9888000000000001E-2</v>
      </c>
      <c r="P38" s="56">
        <f t="shared" si="11"/>
        <v>3.6298980747451866E-2</v>
      </c>
      <c r="Q38" s="56">
        <f t="shared" si="11"/>
        <v>4.2627213629231116E-2</v>
      </c>
      <c r="R38" s="56">
        <f t="shared" si="11"/>
        <v>4.7953890489913546E-2</v>
      </c>
      <c r="S38" s="56">
        <f t="shared" si="11"/>
        <v>4.8567662565905098E-2</v>
      </c>
      <c r="T38" s="56">
        <f t="shared" si="11"/>
        <v>4.6941462716473446E-2</v>
      </c>
      <c r="U38" s="56">
        <f t="shared" si="11"/>
        <v>4.0247437256981267E-2</v>
      </c>
      <c r="V38" s="56">
        <f t="shared" si="11"/>
        <v>3.4110994764397905E-2</v>
      </c>
      <c r="W38" s="56">
        <f t="shared" si="11"/>
        <v>2.9429379700545086E-2</v>
      </c>
      <c r="X38" s="56">
        <f t="shared" si="11"/>
        <v>2.5278061398134911E-2</v>
      </c>
      <c r="Y38" s="56">
        <f t="shared" si="11"/>
        <v>2.3830645161290319E-2</v>
      </c>
      <c r="Z38" s="56">
        <f t="shared" si="11"/>
        <v>2.0709814888800106E-2</v>
      </c>
      <c r="AA38" s="56">
        <f t="shared" si="11"/>
        <v>1.8571052284999341E-2</v>
      </c>
      <c r="AB38" s="56">
        <f t="shared" si="11"/>
        <v>1.6296728971962618E-2</v>
      </c>
      <c r="AC38" s="56">
        <f t="shared" si="11"/>
        <v>1.3097526592336281E-2</v>
      </c>
      <c r="AD38" s="56">
        <f t="shared" si="11"/>
        <v>9.5583856047646177E-3</v>
      </c>
      <c r="AE38" s="56">
        <f t="shared" si="11"/>
        <v>4.027149321266966E-3</v>
      </c>
      <c r="AF38" s="56">
        <f t="shared" si="11"/>
        <v>3.0276784033138743E-3</v>
      </c>
      <c r="AG38" s="56">
        <f t="shared" si="11"/>
        <v>1.0513583922590247E-2</v>
      </c>
      <c r="AH38" s="56">
        <f>AH37/AH7</f>
        <v>1.7026678932842685E-2</v>
      </c>
      <c r="AI38" s="56">
        <f t="shared" si="11"/>
        <v>2.4139812362651995E-2</v>
      </c>
      <c r="AJ38" s="56">
        <f t="shared" si="11"/>
        <v>3.2220582290673157E-2</v>
      </c>
      <c r="AK38" s="56">
        <f t="shared" si="11"/>
        <v>3.7352203212796635E-2</v>
      </c>
      <c r="AL38" s="56">
        <f t="shared" si="11"/>
        <v>4.1539660083501934E-2</v>
      </c>
      <c r="AM38" s="56">
        <f t="shared" si="11"/>
        <v>4.7071537858860202E-2</v>
      </c>
      <c r="AN38" s="56">
        <f t="shared" si="11"/>
        <v>5.3445680940461593E-2</v>
      </c>
      <c r="AO38" s="56">
        <f t="shared" si="11"/>
        <v>5.925663657616672E-2</v>
      </c>
      <c r="AP38" s="56">
        <f t="shared" si="11"/>
        <v>6.4548117955652448E-2</v>
      </c>
      <c r="AQ38" s="56">
        <f t="shared" si="11"/>
        <v>7.0925353325448859E-2</v>
      </c>
      <c r="AR38" s="56">
        <f t="shared" si="11"/>
        <v>7.6760104737423784E-2</v>
      </c>
      <c r="AS38" s="56">
        <f t="shared" si="11"/>
        <v>8.0633636820355681E-2</v>
      </c>
      <c r="AT38" s="56">
        <f t="shared" si="11"/>
        <v>8.4212727634380452E-2</v>
      </c>
    </row>
    <row r="39" spans="1:46" x14ac:dyDescent="0.2">
      <c r="A39" s="37"/>
    </row>
    <row r="40" spans="1:46" x14ac:dyDescent="0.2">
      <c r="A40" s="39" t="s">
        <v>51</v>
      </c>
      <c r="B40" s="4">
        <v>0.1</v>
      </c>
      <c r="C40" s="4">
        <v>0.1</v>
      </c>
      <c r="D40" s="4">
        <v>0.1</v>
      </c>
      <c r="E40" s="4">
        <v>0.1</v>
      </c>
      <c r="F40" s="4">
        <v>0.1</v>
      </c>
      <c r="G40" s="4">
        <v>0.1</v>
      </c>
      <c r="H40" s="4">
        <v>0.1</v>
      </c>
      <c r="I40" s="4">
        <v>0.1</v>
      </c>
      <c r="J40" s="4">
        <v>0.1</v>
      </c>
      <c r="K40" s="4">
        <v>0.1</v>
      </c>
      <c r="L40" s="4">
        <v>0.1</v>
      </c>
      <c r="M40" s="4">
        <v>0.1</v>
      </c>
      <c r="N40" s="4">
        <v>0.1</v>
      </c>
      <c r="O40" s="4">
        <v>0.1</v>
      </c>
      <c r="P40" s="4">
        <v>0.1</v>
      </c>
      <c r="Q40" s="4">
        <v>0.1</v>
      </c>
      <c r="R40" s="4">
        <v>0.1</v>
      </c>
      <c r="S40" s="4">
        <v>0.1</v>
      </c>
      <c r="T40" s="4">
        <v>0.1</v>
      </c>
      <c r="U40" s="4">
        <v>0.1</v>
      </c>
      <c r="V40" s="4">
        <v>0.1</v>
      </c>
      <c r="W40" s="4">
        <v>0.1</v>
      </c>
      <c r="X40" s="4">
        <v>0.1</v>
      </c>
      <c r="Y40" s="4">
        <v>0.1</v>
      </c>
      <c r="Z40" s="4">
        <v>0.1</v>
      </c>
      <c r="AA40" s="4">
        <v>0.1</v>
      </c>
      <c r="AB40" s="4">
        <v>0.1</v>
      </c>
      <c r="AC40" s="4">
        <v>0.1</v>
      </c>
      <c r="AD40" s="4">
        <v>0.1</v>
      </c>
      <c r="AE40" s="4">
        <v>0.1</v>
      </c>
      <c r="AF40" s="4">
        <v>0.1</v>
      </c>
      <c r="AG40" s="4">
        <v>0.1</v>
      </c>
      <c r="AH40" s="4">
        <v>0.1</v>
      </c>
      <c r="AI40" s="4">
        <v>0.1</v>
      </c>
      <c r="AJ40" s="4">
        <v>0.1</v>
      </c>
      <c r="AK40" s="4">
        <v>0.1</v>
      </c>
      <c r="AL40" s="4">
        <v>0.1</v>
      </c>
      <c r="AM40" s="4">
        <v>0.1</v>
      </c>
      <c r="AN40" s="4">
        <v>0.1</v>
      </c>
      <c r="AO40" s="4">
        <v>0.1</v>
      </c>
      <c r="AP40" s="4">
        <v>0.1</v>
      </c>
      <c r="AQ40" s="4">
        <v>0.1</v>
      </c>
      <c r="AR40" s="4">
        <v>0.1</v>
      </c>
      <c r="AS40" s="4">
        <v>0.1</v>
      </c>
      <c r="AT40" s="4">
        <v>0.1</v>
      </c>
    </row>
    <row r="41" spans="1:46" x14ac:dyDescent="0.2">
      <c r="A41" s="1"/>
    </row>
    <row r="42" spans="1:46" x14ac:dyDescent="0.2">
      <c r="A42" s="39" t="s">
        <v>52</v>
      </c>
      <c r="B42" s="77">
        <f>'PL by Month'!B43</f>
        <v>7500</v>
      </c>
      <c r="C42" s="12">
        <f>SUM('PL by Month'!B43:C43)</f>
        <v>15000</v>
      </c>
      <c r="D42" s="12">
        <f>SUM('PL by Month'!B43:D43)</f>
        <v>22500</v>
      </c>
      <c r="E42" s="12">
        <f>SUM('PL by Month'!B43:E43)</f>
        <v>30000</v>
      </c>
      <c r="F42" s="12">
        <f>SUM('PL by Month'!B43:F43)</f>
        <v>37500</v>
      </c>
      <c r="G42" s="12">
        <f>SUM('PL by Month'!B43:G43)</f>
        <v>45000</v>
      </c>
      <c r="H42" s="12">
        <f>SUM('PL by Month'!B43:H43)</f>
        <v>52500</v>
      </c>
      <c r="I42" s="12">
        <f>SUM('PL by Month'!B43:I43)</f>
        <v>60000</v>
      </c>
      <c r="J42" s="12">
        <f>SUM('PL by Month'!B43:J43)</f>
        <v>67500</v>
      </c>
      <c r="K42" s="12">
        <f>SUM('PL by Month'!B43:K43)</f>
        <v>75000</v>
      </c>
      <c r="L42" s="12">
        <f>SUM('PL by Month'!B43:L43)</f>
        <v>82500</v>
      </c>
      <c r="M42" s="12">
        <f>SUM('PL by Month'!B43:M43)</f>
        <v>90000</v>
      </c>
      <c r="N42" s="12">
        <f>SUM('PL by Month'!C43:N43)</f>
        <v>90000</v>
      </c>
      <c r="O42" s="12">
        <f>SUM('PL by Month'!D43:O43)</f>
        <v>82500</v>
      </c>
      <c r="P42" s="12">
        <f>SUM('PL by Month'!E43:P43)</f>
        <v>75000</v>
      </c>
      <c r="Q42" s="12">
        <f>SUM('PL by Month'!F43:Q43)</f>
        <v>67500</v>
      </c>
      <c r="R42" s="12">
        <f>SUM('PL by Month'!G43:R43)</f>
        <v>60000</v>
      </c>
      <c r="S42" s="12">
        <f>SUM('PL by Month'!H43:S43)</f>
        <v>52500</v>
      </c>
      <c r="T42" s="12">
        <f>SUM('PL by Month'!I43:T43)</f>
        <v>45000</v>
      </c>
      <c r="U42" s="12">
        <f>SUM('PL by Month'!J43:U43)</f>
        <v>37500</v>
      </c>
      <c r="V42" s="12">
        <f>SUM('PL by Month'!K43:V43)</f>
        <v>30000</v>
      </c>
      <c r="W42" s="12">
        <f>SUM('PL by Month'!L43:W43)</f>
        <v>22500</v>
      </c>
      <c r="X42" s="12">
        <f>SUM('PL by Month'!M43:X43)</f>
        <v>15000</v>
      </c>
      <c r="Y42" s="12">
        <f>SUM('PL by Month'!N43:Y43)</f>
        <v>7500</v>
      </c>
      <c r="Z42" s="12">
        <f>SUM('PL by Month'!O43:Z43)</f>
        <v>0</v>
      </c>
      <c r="AA42" s="12">
        <f>SUM('PL by Month'!P43:AA43)</f>
        <v>0</v>
      </c>
      <c r="AB42" s="12">
        <f>SUM('PL by Month'!Q43:AB43)</f>
        <v>0</v>
      </c>
      <c r="AC42" s="12">
        <f>SUM('PL by Month'!R43:AC43)</f>
        <v>0</v>
      </c>
      <c r="AD42" s="12">
        <f>SUM('PL by Month'!S43:AD43)</f>
        <v>0</v>
      </c>
      <c r="AE42" s="12">
        <f>SUM('PL by Month'!T43:AE43)</f>
        <v>0</v>
      </c>
      <c r="AF42" s="12">
        <f>SUM('PL by Month'!U43:AF43)</f>
        <v>0</v>
      </c>
      <c r="AG42" s="12">
        <f>SUM('PL by Month'!V43:AG43)</f>
        <v>0</v>
      </c>
      <c r="AH42" s="12">
        <f>SUM('PL by Month'!W43:AH43)</f>
        <v>0</v>
      </c>
      <c r="AI42" s="12">
        <f>SUM('PL by Month'!X43:AI43)</f>
        <v>0</v>
      </c>
      <c r="AJ42" s="12">
        <f>SUM('PL by Month'!Y43:AJ43)</f>
        <v>0</v>
      </c>
      <c r="AK42" s="12">
        <f>SUM('PL by Month'!Z43:AK43)</f>
        <v>0</v>
      </c>
      <c r="AL42" s="12">
        <f>SUM('PL by Month'!AA43:AL43)</f>
        <v>0</v>
      </c>
      <c r="AM42" s="12">
        <f>SUM('PL by Month'!AB43:AM43)</f>
        <v>0</v>
      </c>
      <c r="AN42" s="12">
        <f>SUM('PL by Month'!AC43:AN43)</f>
        <v>0</v>
      </c>
      <c r="AO42" s="12">
        <f>SUM('PL by Month'!AD43:AO43)</f>
        <v>0</v>
      </c>
      <c r="AP42" s="12">
        <f>SUM('PL by Month'!AE43:AP43)</f>
        <v>0</v>
      </c>
      <c r="AQ42" s="12">
        <f>SUM('PL by Month'!AF43:AQ43)</f>
        <v>0</v>
      </c>
      <c r="AR42" s="12">
        <f>SUM('PL by Month'!AG43:AR43)</f>
        <v>0</v>
      </c>
      <c r="AS42" s="12">
        <f>SUM('PL by Month'!AH43:AS43)</f>
        <v>0</v>
      </c>
      <c r="AT42" s="12">
        <f>SUM('PL by Month'!AI43:AT43)</f>
        <v>0</v>
      </c>
    </row>
    <row r="43" spans="1:46" x14ac:dyDescent="0.2">
      <c r="A43" s="1"/>
    </row>
    <row r="44" spans="1:46" x14ac:dyDescent="0.2">
      <c r="A44" s="3" t="s">
        <v>53</v>
      </c>
      <c r="B44" s="62">
        <f t="shared" ref="B44:AC44" si="12">B11</f>
        <v>80000</v>
      </c>
      <c r="C44" s="62">
        <f t="shared" si="12"/>
        <v>164000</v>
      </c>
      <c r="D44" s="62">
        <f t="shared" si="12"/>
        <v>253500</v>
      </c>
      <c r="E44" s="62">
        <f t="shared" si="12"/>
        <v>342000</v>
      </c>
      <c r="F44" s="62">
        <f t="shared" si="12"/>
        <v>435000</v>
      </c>
      <c r="G44" s="62">
        <f t="shared" si="12"/>
        <v>537500</v>
      </c>
      <c r="H44" s="62">
        <f t="shared" si="12"/>
        <v>634500</v>
      </c>
      <c r="I44" s="62">
        <f t="shared" si="12"/>
        <v>732500</v>
      </c>
      <c r="J44" s="62">
        <f t="shared" si="12"/>
        <v>836500</v>
      </c>
      <c r="K44" s="62">
        <f t="shared" si="12"/>
        <v>942500</v>
      </c>
      <c r="L44" s="62">
        <f t="shared" si="12"/>
        <v>1045000</v>
      </c>
      <c r="M44" s="62">
        <f t="shared" si="12"/>
        <v>1148000</v>
      </c>
      <c r="N44" s="62">
        <f t="shared" si="12"/>
        <v>1177500</v>
      </c>
      <c r="O44" s="62">
        <f t="shared" si="12"/>
        <v>1207500</v>
      </c>
      <c r="P44" s="62">
        <f t="shared" si="12"/>
        <v>1231000</v>
      </c>
      <c r="Q44" s="62">
        <f t="shared" si="12"/>
        <v>1259500</v>
      </c>
      <c r="R44" s="62">
        <f t="shared" si="12"/>
        <v>1286000</v>
      </c>
      <c r="S44" s="62">
        <f t="shared" si="12"/>
        <v>1306000</v>
      </c>
      <c r="T44" s="62">
        <f t="shared" si="12"/>
        <v>1336000</v>
      </c>
      <c r="U44" s="62">
        <f t="shared" si="12"/>
        <v>1348500</v>
      </c>
      <c r="V44" s="62">
        <f t="shared" si="12"/>
        <v>1360500</v>
      </c>
      <c r="W44" s="62">
        <f>W11</f>
        <v>1379500</v>
      </c>
      <c r="X44" s="62">
        <f t="shared" si="12"/>
        <v>1399000</v>
      </c>
      <c r="Y44" s="62">
        <f t="shared" si="12"/>
        <v>1425000</v>
      </c>
      <c r="Z44" s="62">
        <f t="shared" si="12"/>
        <v>1441000</v>
      </c>
      <c r="AA44" s="62">
        <f t="shared" si="12"/>
        <v>1456000</v>
      </c>
      <c r="AB44" s="62">
        <f t="shared" si="12"/>
        <v>1474500</v>
      </c>
      <c r="AC44" s="62">
        <f t="shared" si="12"/>
        <v>1490500</v>
      </c>
      <c r="AD44" s="62">
        <f t="shared" ref="AD44:AT44" si="13">AD11</f>
        <v>1504000</v>
      </c>
      <c r="AE44" s="62">
        <f t="shared" si="13"/>
        <v>1509000</v>
      </c>
      <c r="AF44" s="62">
        <f t="shared" si="13"/>
        <v>1513000</v>
      </c>
      <c r="AG44" s="62">
        <f t="shared" si="13"/>
        <v>1542000</v>
      </c>
      <c r="AH44" s="62">
        <f t="shared" si="13"/>
        <v>1571000</v>
      </c>
      <c r="AI44" s="62">
        <f t="shared" si="13"/>
        <v>1590540</v>
      </c>
      <c r="AJ44" s="62">
        <f t="shared" si="13"/>
        <v>1614400</v>
      </c>
      <c r="AK44" s="62">
        <f t="shared" si="13"/>
        <v>1631260</v>
      </c>
      <c r="AL44" s="62">
        <f t="shared" si="13"/>
        <v>1649310</v>
      </c>
      <c r="AM44" s="62">
        <f t="shared" si="13"/>
        <v>1667820</v>
      </c>
      <c r="AN44" s="62">
        <f t="shared" si="13"/>
        <v>1688450</v>
      </c>
      <c r="AO44" s="62">
        <f t="shared" si="13"/>
        <v>1705930</v>
      </c>
      <c r="AP44" s="62">
        <f t="shared" si="13"/>
        <v>1723080</v>
      </c>
      <c r="AQ44" s="62">
        <f t="shared" si="13"/>
        <v>1742430</v>
      </c>
      <c r="AR44" s="62">
        <f t="shared" si="13"/>
        <v>1762240</v>
      </c>
      <c r="AS44" s="62">
        <f t="shared" si="13"/>
        <v>1778499.9999999998</v>
      </c>
      <c r="AT44" s="62">
        <f t="shared" si="13"/>
        <v>1793550.0000000002</v>
      </c>
    </row>
    <row r="45" spans="1:46" x14ac:dyDescent="0.2">
      <c r="A45" s="3" t="s">
        <v>54</v>
      </c>
      <c r="B45" s="62">
        <f>+B14</f>
        <v>30000</v>
      </c>
      <c r="C45" s="62">
        <f t="shared" ref="C45:AH45" si="14">+C14</f>
        <v>61750</v>
      </c>
      <c r="D45" s="62">
        <f t="shared" si="14"/>
        <v>93500</v>
      </c>
      <c r="E45" s="62">
        <f t="shared" si="14"/>
        <v>123500</v>
      </c>
      <c r="F45" s="62">
        <f t="shared" si="14"/>
        <v>154500</v>
      </c>
      <c r="G45" s="62">
        <f t="shared" si="14"/>
        <v>183000</v>
      </c>
      <c r="H45" s="62">
        <f t="shared" si="14"/>
        <v>211750</v>
      </c>
      <c r="I45" s="62">
        <f t="shared" si="14"/>
        <v>241750</v>
      </c>
      <c r="J45" s="62">
        <f t="shared" si="14"/>
        <v>273250</v>
      </c>
      <c r="K45" s="62">
        <f>+K14</f>
        <v>307250</v>
      </c>
      <c r="L45" s="62">
        <f t="shared" si="14"/>
        <v>343000</v>
      </c>
      <c r="M45" s="62">
        <f t="shared" si="14"/>
        <v>378750</v>
      </c>
      <c r="N45" s="62">
        <f t="shared" si="14"/>
        <v>384750</v>
      </c>
      <c r="O45" s="62">
        <f t="shared" si="14"/>
        <v>389000</v>
      </c>
      <c r="P45" s="62">
        <f t="shared" si="14"/>
        <v>393250</v>
      </c>
      <c r="Q45" s="62">
        <f t="shared" si="14"/>
        <v>401000</v>
      </c>
      <c r="R45" s="62">
        <f t="shared" si="14"/>
        <v>407500</v>
      </c>
      <c r="S45" s="62">
        <f t="shared" si="14"/>
        <v>417400</v>
      </c>
      <c r="T45" s="62">
        <f t="shared" si="14"/>
        <v>426650</v>
      </c>
      <c r="U45" s="62">
        <f t="shared" si="14"/>
        <v>433650</v>
      </c>
      <c r="V45" s="62">
        <f t="shared" si="14"/>
        <v>441650</v>
      </c>
      <c r="W45" s="62">
        <f t="shared" si="14"/>
        <v>449650</v>
      </c>
      <c r="X45" s="62">
        <f t="shared" si="14"/>
        <v>456100</v>
      </c>
      <c r="Y45" s="62">
        <f t="shared" si="14"/>
        <v>462550</v>
      </c>
      <c r="Z45" s="62">
        <f t="shared" si="14"/>
        <v>465550</v>
      </c>
      <c r="AA45" s="62">
        <f t="shared" si="14"/>
        <v>469050</v>
      </c>
      <c r="AB45" s="62">
        <f t="shared" si="14"/>
        <v>472050</v>
      </c>
      <c r="AC45" s="62">
        <f t="shared" si="14"/>
        <v>475800</v>
      </c>
      <c r="AD45" s="62">
        <f t="shared" si="14"/>
        <v>481550</v>
      </c>
      <c r="AE45" s="62">
        <f t="shared" si="14"/>
        <v>487400</v>
      </c>
      <c r="AF45" s="62">
        <f t="shared" si="14"/>
        <v>491150</v>
      </c>
      <c r="AG45" s="62">
        <f t="shared" si="14"/>
        <v>495150</v>
      </c>
      <c r="AH45" s="62">
        <f t="shared" si="14"/>
        <v>498150</v>
      </c>
      <c r="AI45" s="62">
        <f>+AI14</f>
        <v>490159.4117647059</v>
      </c>
      <c r="AJ45" s="62">
        <f t="shared" ref="AJ45:AT45" si="15">+AJ14</f>
        <v>482279.4117647059</v>
      </c>
      <c r="AK45" s="62">
        <f t="shared" si="15"/>
        <v>474399.4117647059</v>
      </c>
      <c r="AL45" s="62">
        <f t="shared" si="15"/>
        <v>469175.8823529412</v>
      </c>
      <c r="AM45" s="62">
        <f t="shared" si="15"/>
        <v>464384.11764705885</v>
      </c>
      <c r="AN45" s="62">
        <f t="shared" si="15"/>
        <v>461179.4117647059</v>
      </c>
      <c r="AO45" s="62">
        <f t="shared" si="15"/>
        <v>455086.4705882353</v>
      </c>
      <c r="AP45" s="62">
        <f t="shared" si="15"/>
        <v>447165.8823529412</v>
      </c>
      <c r="AQ45" s="62">
        <f t="shared" si="15"/>
        <v>437468.82352941175</v>
      </c>
      <c r="AR45" s="62">
        <f t="shared" si="15"/>
        <v>431203.52941176476</v>
      </c>
      <c r="AS45" s="62">
        <f t="shared" si="15"/>
        <v>426852.94117647066</v>
      </c>
      <c r="AT45" s="62">
        <f t="shared" si="15"/>
        <v>422011.76470588241</v>
      </c>
    </row>
    <row r="46" spans="1:46" x14ac:dyDescent="0.2">
      <c r="A46" s="3" t="s">
        <v>55</v>
      </c>
      <c r="B46" s="62">
        <f t="shared" ref="B46:AH46" si="16">B42+B45</f>
        <v>37500</v>
      </c>
      <c r="C46" s="62">
        <f t="shared" si="16"/>
        <v>76750</v>
      </c>
      <c r="D46" s="62">
        <f t="shared" si="16"/>
        <v>116000</v>
      </c>
      <c r="E46" s="62">
        <f t="shared" si="16"/>
        <v>153500</v>
      </c>
      <c r="F46" s="62">
        <f t="shared" si="16"/>
        <v>192000</v>
      </c>
      <c r="G46" s="62">
        <f t="shared" si="16"/>
        <v>228000</v>
      </c>
      <c r="H46" s="62">
        <f t="shared" si="16"/>
        <v>264250</v>
      </c>
      <c r="I46" s="62">
        <f t="shared" si="16"/>
        <v>301750</v>
      </c>
      <c r="J46" s="62">
        <f t="shared" si="16"/>
        <v>340750</v>
      </c>
      <c r="K46" s="62">
        <f>K42+K45</f>
        <v>382250</v>
      </c>
      <c r="L46" s="62">
        <f t="shared" si="16"/>
        <v>425500</v>
      </c>
      <c r="M46" s="62">
        <f t="shared" si="16"/>
        <v>468750</v>
      </c>
      <c r="N46" s="62">
        <f t="shared" si="16"/>
        <v>474750</v>
      </c>
      <c r="O46" s="62">
        <f t="shared" si="16"/>
        <v>471500</v>
      </c>
      <c r="P46" s="62">
        <f t="shared" si="16"/>
        <v>468250</v>
      </c>
      <c r="Q46" s="62">
        <f t="shared" si="16"/>
        <v>468500</v>
      </c>
      <c r="R46" s="62">
        <f t="shared" si="16"/>
        <v>467500</v>
      </c>
      <c r="S46" s="62">
        <f t="shared" si="16"/>
        <v>469900</v>
      </c>
      <c r="T46" s="62">
        <f t="shared" si="16"/>
        <v>471650</v>
      </c>
      <c r="U46" s="62">
        <f t="shared" si="16"/>
        <v>471150</v>
      </c>
      <c r="V46" s="62">
        <f t="shared" si="16"/>
        <v>471650</v>
      </c>
      <c r="W46" s="62">
        <f t="shared" si="16"/>
        <v>472150</v>
      </c>
      <c r="X46" s="62">
        <f>X42+X45</f>
        <v>471100</v>
      </c>
      <c r="Y46" s="62">
        <f t="shared" si="16"/>
        <v>470050</v>
      </c>
      <c r="Z46" s="62">
        <f t="shared" si="16"/>
        <v>465550</v>
      </c>
      <c r="AA46" s="62">
        <f t="shared" si="16"/>
        <v>469050</v>
      </c>
      <c r="AB46" s="62">
        <f>AB42+AB45</f>
        <v>472050</v>
      </c>
      <c r="AC46" s="62">
        <f t="shared" si="16"/>
        <v>475800</v>
      </c>
      <c r="AD46" s="62">
        <f t="shared" si="16"/>
        <v>481550</v>
      </c>
      <c r="AE46" s="62">
        <f t="shared" si="16"/>
        <v>487400</v>
      </c>
      <c r="AF46" s="62">
        <f t="shared" si="16"/>
        <v>491150</v>
      </c>
      <c r="AG46" s="62">
        <f t="shared" si="16"/>
        <v>495150</v>
      </c>
      <c r="AH46" s="62">
        <f t="shared" si="16"/>
        <v>498150</v>
      </c>
      <c r="AI46" s="62">
        <f t="shared" ref="AI46:AT46" si="17">AI42+AI45</f>
        <v>490159.4117647059</v>
      </c>
      <c r="AJ46" s="62">
        <f t="shared" si="17"/>
        <v>482279.4117647059</v>
      </c>
      <c r="AK46" s="62">
        <f t="shared" si="17"/>
        <v>474399.4117647059</v>
      </c>
      <c r="AL46" s="62">
        <f t="shared" si="17"/>
        <v>469175.8823529412</v>
      </c>
      <c r="AM46" s="62">
        <f t="shared" si="17"/>
        <v>464384.11764705885</v>
      </c>
      <c r="AN46" s="62">
        <f t="shared" si="17"/>
        <v>461179.4117647059</v>
      </c>
      <c r="AO46" s="62">
        <f t="shared" si="17"/>
        <v>455086.4705882353</v>
      </c>
      <c r="AP46" s="62">
        <f t="shared" si="17"/>
        <v>447165.8823529412</v>
      </c>
      <c r="AQ46" s="62">
        <f t="shared" si="17"/>
        <v>437468.82352941175</v>
      </c>
      <c r="AR46" s="62">
        <f t="shared" si="17"/>
        <v>431203.52941176476</v>
      </c>
      <c r="AS46" s="62">
        <f t="shared" si="17"/>
        <v>426852.94117647066</v>
      </c>
      <c r="AT46" s="62">
        <f t="shared" si="17"/>
        <v>422011.76470588241</v>
      </c>
    </row>
    <row r="47" spans="1:46" x14ac:dyDescent="0.2">
      <c r="A47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</row>
    <row r="48" spans="1:46" x14ac:dyDescent="0.2">
      <c r="A48" s="3" t="s">
        <v>8</v>
      </c>
      <c r="B48" s="62">
        <f>((1-B40)*B7)-B9-B25+B35</f>
        <v>-6550</v>
      </c>
      <c r="C48" s="62">
        <f t="shared" ref="C48:AT48" si="18">((1-C40)*C7)-C9-C25+C35</f>
        <v>-5240</v>
      </c>
      <c r="D48" s="62">
        <f t="shared" si="18"/>
        <v>2840</v>
      </c>
      <c r="E48" s="62">
        <f t="shared" si="18"/>
        <v>12290</v>
      </c>
      <c r="F48" s="62">
        <f t="shared" si="18"/>
        <v>26580</v>
      </c>
      <c r="G48" s="62">
        <f t="shared" si="18"/>
        <v>48440</v>
      </c>
      <c r="H48" s="62">
        <f t="shared" si="18"/>
        <v>66570</v>
      </c>
      <c r="I48" s="62">
        <f t="shared" si="18"/>
        <v>84180</v>
      </c>
      <c r="J48" s="62">
        <f t="shared" si="18"/>
        <v>107010</v>
      </c>
      <c r="K48" s="76">
        <f>((1-K40)*K7)-K9-K25+K35</f>
        <v>130820</v>
      </c>
      <c r="L48" s="62">
        <f>((1-L40)*L7)-L9-L25+L35</f>
        <v>153270</v>
      </c>
      <c r="M48" s="62">
        <f t="shared" si="18"/>
        <v>176970</v>
      </c>
      <c r="N48" s="62">
        <f t="shared" si="18"/>
        <v>212440</v>
      </c>
      <c r="O48" s="62">
        <f>((1-O40)*O7)-O9-O25+O35</f>
        <v>235630</v>
      </c>
      <c r="P48" s="62">
        <f t="shared" si="18"/>
        <v>252630</v>
      </c>
      <c r="Q48" s="62">
        <f t="shared" si="18"/>
        <v>273030</v>
      </c>
      <c r="R48" s="62">
        <f t="shared" si="18"/>
        <v>290110</v>
      </c>
      <c r="S48" s="62">
        <f t="shared" si="18"/>
        <v>300340</v>
      </c>
      <c r="T48" s="62">
        <f t="shared" si="18"/>
        <v>303076.66666666669</v>
      </c>
      <c r="U48" s="62">
        <f t="shared" si="18"/>
        <v>292783.33333333331</v>
      </c>
      <c r="V48" s="62">
        <f t="shared" si="18"/>
        <v>284340</v>
      </c>
      <c r="W48" s="62">
        <f>((1-W40)*W7)-W9-W25+W35</f>
        <v>279186.66666666669</v>
      </c>
      <c r="X48" s="62">
        <f t="shared" si="18"/>
        <v>273143.33333333331</v>
      </c>
      <c r="Y48" s="62">
        <f t="shared" si="18"/>
        <v>273650</v>
      </c>
      <c r="Z48" s="62">
        <f t="shared" si="18"/>
        <v>267086.66666666669</v>
      </c>
      <c r="AA48" s="62">
        <f t="shared" si="18"/>
        <v>262953.33333333331</v>
      </c>
      <c r="AB48" s="62">
        <f t="shared" si="18"/>
        <v>257100</v>
      </c>
      <c r="AC48" s="62">
        <f t="shared" si="18"/>
        <v>249766.66666666666</v>
      </c>
      <c r="AD48" s="62">
        <f t="shared" si="18"/>
        <v>243643.33333333331</v>
      </c>
      <c r="AE48" s="62">
        <f t="shared" si="18"/>
        <v>232880</v>
      </c>
      <c r="AF48" s="62">
        <f t="shared" si="18"/>
        <v>233640</v>
      </c>
      <c r="AG48" s="62">
        <f t="shared" si="18"/>
        <v>254700</v>
      </c>
      <c r="AH48" s="62">
        <f t="shared" si="18"/>
        <v>272670</v>
      </c>
      <c r="AI48" s="62">
        <f t="shared" si="18"/>
        <v>282348.01375095488</v>
      </c>
      <c r="AJ48" s="62">
        <f t="shared" si="18"/>
        <v>295106.54976039991</v>
      </c>
      <c r="AK48" s="62">
        <f t="shared" si="18"/>
        <v>300013.00462784676</v>
      </c>
      <c r="AL48" s="62">
        <f t="shared" si="18"/>
        <v>305174.16776819335</v>
      </c>
      <c r="AM48" s="62">
        <f t="shared" si="18"/>
        <v>314718.30525055778</v>
      </c>
      <c r="AN48" s="62">
        <f t="shared" si="18"/>
        <v>328464.6867057269</v>
      </c>
      <c r="AO48" s="62">
        <f t="shared" si="18"/>
        <v>338008.37862167909</v>
      </c>
      <c r="AP48" s="62">
        <f t="shared" si="18"/>
        <v>344486.59638789739</v>
      </c>
      <c r="AQ48" s="62">
        <f t="shared" si="18"/>
        <v>352613.01347740059</v>
      </c>
      <c r="AR48" s="62">
        <f t="shared" si="18"/>
        <v>362845.70148642315</v>
      </c>
      <c r="AS48" s="62">
        <f t="shared" si="18"/>
        <v>369431.67434882518</v>
      </c>
      <c r="AT48" s="62">
        <f t="shared" si="18"/>
        <v>374819.66078695422</v>
      </c>
    </row>
    <row r="49" spans="1:46" x14ac:dyDescent="0.2">
      <c r="A49" s="3" t="s">
        <v>56</v>
      </c>
      <c r="B49" s="62">
        <f t="shared" ref="B49:AT49" si="19">B48-B46</f>
        <v>-44050</v>
      </c>
      <c r="C49" s="62">
        <f t="shared" si="19"/>
        <v>-81990</v>
      </c>
      <c r="D49" s="62">
        <f t="shared" si="19"/>
        <v>-113160</v>
      </c>
      <c r="E49" s="62">
        <f t="shared" si="19"/>
        <v>-141210</v>
      </c>
      <c r="F49" s="62">
        <f t="shared" si="19"/>
        <v>-165420</v>
      </c>
      <c r="G49" s="62">
        <f t="shared" si="19"/>
        <v>-179560</v>
      </c>
      <c r="H49" s="62">
        <f t="shared" si="19"/>
        <v>-197680</v>
      </c>
      <c r="I49" s="62">
        <f t="shared" si="19"/>
        <v>-217570</v>
      </c>
      <c r="J49" s="62">
        <f t="shared" si="19"/>
        <v>-233740</v>
      </c>
      <c r="K49" s="62">
        <f>K48-K46</f>
        <v>-251430</v>
      </c>
      <c r="L49" s="62">
        <f t="shared" si="19"/>
        <v>-272230</v>
      </c>
      <c r="M49" s="62">
        <f t="shared" si="19"/>
        <v>-291780</v>
      </c>
      <c r="N49" s="62">
        <f t="shared" si="19"/>
        <v>-262310</v>
      </c>
      <c r="O49" s="62">
        <f t="shared" si="19"/>
        <v>-235870</v>
      </c>
      <c r="P49" s="62">
        <f t="shared" si="19"/>
        <v>-215620</v>
      </c>
      <c r="Q49" s="62">
        <f t="shared" si="19"/>
        <v>-195470</v>
      </c>
      <c r="R49" s="62">
        <f t="shared" si="19"/>
        <v>-177390</v>
      </c>
      <c r="S49" s="62">
        <f t="shared" si="19"/>
        <v>-169560</v>
      </c>
      <c r="T49" s="62">
        <f t="shared" si="19"/>
        <v>-168573.33333333331</v>
      </c>
      <c r="U49" s="62">
        <f t="shared" si="19"/>
        <v>-178366.66666666669</v>
      </c>
      <c r="V49" s="62">
        <f t="shared" si="19"/>
        <v>-187310</v>
      </c>
      <c r="W49" s="62">
        <f t="shared" si="19"/>
        <v>-192963.33333333331</v>
      </c>
      <c r="X49" s="62">
        <f t="shared" si="19"/>
        <v>-197956.66666666669</v>
      </c>
      <c r="Y49" s="62">
        <f t="shared" si="19"/>
        <v>-196400</v>
      </c>
      <c r="Z49" s="62">
        <f t="shared" si="19"/>
        <v>-198463.33333333331</v>
      </c>
      <c r="AA49" s="62">
        <f t="shared" si="19"/>
        <v>-206096.66666666669</v>
      </c>
      <c r="AB49" s="62">
        <f>AB48-AB46</f>
        <v>-214950</v>
      </c>
      <c r="AC49" s="62">
        <f t="shared" si="19"/>
        <v>-226033.33333333334</v>
      </c>
      <c r="AD49" s="62">
        <f t="shared" si="19"/>
        <v>-237906.66666666669</v>
      </c>
      <c r="AE49" s="62">
        <f t="shared" si="19"/>
        <v>-254520</v>
      </c>
      <c r="AF49" s="62">
        <f t="shared" si="19"/>
        <v>-257510</v>
      </c>
      <c r="AG49" s="62">
        <f t="shared" si="19"/>
        <v>-240450</v>
      </c>
      <c r="AH49" s="62">
        <f t="shared" si="19"/>
        <v>-225480</v>
      </c>
      <c r="AI49" s="62">
        <f t="shared" si="19"/>
        <v>-207811.39801375102</v>
      </c>
      <c r="AJ49" s="62">
        <f t="shared" si="19"/>
        <v>-187172.86200430599</v>
      </c>
      <c r="AK49" s="62">
        <f t="shared" si="19"/>
        <v>-174386.40713685914</v>
      </c>
      <c r="AL49" s="62">
        <f t="shared" si="19"/>
        <v>-164001.71458474785</v>
      </c>
      <c r="AM49" s="62">
        <f t="shared" si="19"/>
        <v>-149665.81239650107</v>
      </c>
      <c r="AN49" s="62">
        <f t="shared" si="19"/>
        <v>-132714.72505897901</v>
      </c>
      <c r="AO49" s="62">
        <f t="shared" si="19"/>
        <v>-117078.09196655621</v>
      </c>
      <c r="AP49" s="62">
        <f t="shared" si="19"/>
        <v>-102679.28596504382</v>
      </c>
      <c r="AQ49" s="62">
        <f t="shared" si="19"/>
        <v>-84855.810052011162</v>
      </c>
      <c r="AR49" s="62">
        <f t="shared" si="19"/>
        <v>-68357.827925341611</v>
      </c>
      <c r="AS49" s="62">
        <f t="shared" si="19"/>
        <v>-57421.266827645479</v>
      </c>
      <c r="AT49" s="62">
        <f t="shared" si="19"/>
        <v>-47192.103918928187</v>
      </c>
    </row>
    <row r="50" spans="1:46" x14ac:dyDescent="0.2">
      <c r="A50"/>
    </row>
    <row r="51" spans="1:46" x14ac:dyDescent="0.2">
      <c r="A51" s="3" t="s">
        <v>57</v>
      </c>
      <c r="B51" s="5">
        <f t="shared" ref="B51:AH51" si="20">B44/B45</f>
        <v>2.6666666666666665</v>
      </c>
      <c r="C51" s="5">
        <f t="shared" si="20"/>
        <v>2.6558704453441297</v>
      </c>
      <c r="D51" s="5">
        <f t="shared" si="20"/>
        <v>2.7112299465240643</v>
      </c>
      <c r="E51" s="5">
        <f t="shared" si="20"/>
        <v>2.7692307692307692</v>
      </c>
      <c r="F51" s="5">
        <f t="shared" si="20"/>
        <v>2.8155339805825244</v>
      </c>
      <c r="G51" s="5">
        <f t="shared" si="20"/>
        <v>2.9371584699453552</v>
      </c>
      <c r="H51" s="5">
        <f t="shared" si="20"/>
        <v>2.9964580873671784</v>
      </c>
      <c r="I51" s="5">
        <f t="shared" si="20"/>
        <v>3.0299896587383661</v>
      </c>
      <c r="J51" s="5">
        <f t="shared" si="20"/>
        <v>3.0612991765782249</v>
      </c>
      <c r="K51" s="5">
        <f t="shared" si="20"/>
        <v>3.06753458096013</v>
      </c>
      <c r="L51" s="5">
        <f t="shared" si="20"/>
        <v>3.0466472303206995</v>
      </c>
      <c r="M51" s="5">
        <f t="shared" si="20"/>
        <v>3.0310231023102312</v>
      </c>
      <c r="N51" s="5">
        <f t="shared" si="20"/>
        <v>3.0604288499025341</v>
      </c>
      <c r="O51" s="5">
        <f t="shared" si="20"/>
        <v>3.1041131105398456</v>
      </c>
      <c r="P51" s="5">
        <f t="shared" si="20"/>
        <v>3.130324221233312</v>
      </c>
      <c r="Q51" s="5">
        <f t="shared" si="20"/>
        <v>3.1408977556109727</v>
      </c>
      <c r="R51" s="5">
        <f t="shared" si="20"/>
        <v>3.1558282208588957</v>
      </c>
      <c r="S51" s="5">
        <f t="shared" si="20"/>
        <v>3.1288931480594155</v>
      </c>
      <c r="T51" s="5">
        <f t="shared" si="20"/>
        <v>3.1313723192312199</v>
      </c>
      <c r="U51" s="5">
        <f t="shared" si="20"/>
        <v>3.1096506399169836</v>
      </c>
      <c r="V51" s="5">
        <f t="shared" si="20"/>
        <v>3.0804936035322088</v>
      </c>
      <c r="W51" s="5">
        <f t="shared" si="20"/>
        <v>3.0679417324585789</v>
      </c>
      <c r="X51" s="5">
        <f t="shared" si="20"/>
        <v>3.0673098004823505</v>
      </c>
      <c r="Y51" s="5">
        <f t="shared" si="20"/>
        <v>3.0807480272402983</v>
      </c>
      <c r="Z51" s="5">
        <f t="shared" si="20"/>
        <v>3.0952636666308666</v>
      </c>
      <c r="AA51" s="5">
        <f t="shared" si="20"/>
        <v>3.1041466794584798</v>
      </c>
      <c r="AB51" s="5">
        <f t="shared" si="20"/>
        <v>3.1236097870988244</v>
      </c>
      <c r="AC51" s="5">
        <f t="shared" si="20"/>
        <v>3.1326187473728457</v>
      </c>
      <c r="AD51" s="5">
        <f t="shared" si="20"/>
        <v>3.1232478454989097</v>
      </c>
      <c r="AE51" s="5">
        <f t="shared" si="20"/>
        <v>3.0960196963479687</v>
      </c>
      <c r="AF51" s="5">
        <f t="shared" si="20"/>
        <v>3.0805252977705386</v>
      </c>
      <c r="AG51" s="5">
        <f t="shared" si="20"/>
        <v>3.1142078158133897</v>
      </c>
      <c r="AH51" s="5">
        <f t="shared" si="20"/>
        <v>3.1536685737227743</v>
      </c>
      <c r="AI51" s="5">
        <f t="shared" ref="AI51:AT51" si="21">AI44/AI45</f>
        <v>3.2449443218352729</v>
      </c>
      <c r="AJ51" s="5">
        <f t="shared" si="21"/>
        <v>3.3474371093154445</v>
      </c>
      <c r="AK51" s="5">
        <f t="shared" si="21"/>
        <v>3.4385793058467735</v>
      </c>
      <c r="AL51" s="5">
        <f t="shared" si="21"/>
        <v>3.5153341466075054</v>
      </c>
      <c r="AM51" s="5">
        <f t="shared" si="21"/>
        <v>3.5914664964222061</v>
      </c>
      <c r="AN51" s="5">
        <f t="shared" si="21"/>
        <v>3.6611564977264175</v>
      </c>
      <c r="AO51" s="5">
        <f t="shared" si="21"/>
        <v>3.7485843026599985</v>
      </c>
      <c r="AP51" s="5">
        <f t="shared" si="21"/>
        <v>3.8533351223785881</v>
      </c>
      <c r="AQ51" s="5">
        <f t="shared" si="21"/>
        <v>3.98298097208944</v>
      </c>
      <c r="AR51" s="5">
        <f t="shared" si="21"/>
        <v>4.0867940074701989</v>
      </c>
      <c r="AS51" s="5">
        <f t="shared" si="21"/>
        <v>4.1665403431406309</v>
      </c>
      <c r="AT51" s="5">
        <f t="shared" si="21"/>
        <v>4.25</v>
      </c>
    </row>
    <row r="52" spans="1:46" x14ac:dyDescent="0.2">
      <c r="A52" s="3" t="s">
        <v>58</v>
      </c>
      <c r="B52" s="5">
        <f t="shared" ref="B52:AH52" si="22">B44/B46</f>
        <v>2.1333333333333333</v>
      </c>
      <c r="C52" s="5">
        <f t="shared" si="22"/>
        <v>2.1368078175895766</v>
      </c>
      <c r="D52" s="5">
        <f t="shared" si="22"/>
        <v>2.1853448275862069</v>
      </c>
      <c r="E52" s="5">
        <f t="shared" si="22"/>
        <v>2.228013029315961</v>
      </c>
      <c r="F52" s="5">
        <f t="shared" si="22"/>
        <v>2.265625</v>
      </c>
      <c r="G52" s="5">
        <f t="shared" si="22"/>
        <v>2.3574561403508771</v>
      </c>
      <c r="H52" s="5">
        <f t="shared" si="22"/>
        <v>2.4011352885525072</v>
      </c>
      <c r="I52" s="5">
        <f t="shared" si="22"/>
        <v>2.4275062137531069</v>
      </c>
      <c r="J52" s="5">
        <f t="shared" si="22"/>
        <v>2.4548789435069698</v>
      </c>
      <c r="K52" s="5">
        <f t="shared" si="22"/>
        <v>2.4656638325703075</v>
      </c>
      <c r="L52" s="5">
        <f t="shared" si="22"/>
        <v>2.4559341950646298</v>
      </c>
      <c r="M52" s="5">
        <f t="shared" si="22"/>
        <v>2.4490666666666665</v>
      </c>
      <c r="N52" s="5">
        <f t="shared" si="22"/>
        <v>2.4802527646129544</v>
      </c>
      <c r="O52" s="5">
        <f t="shared" si="22"/>
        <v>2.5609756097560976</v>
      </c>
      <c r="P52" s="5">
        <f t="shared" si="22"/>
        <v>2.6289375333689269</v>
      </c>
      <c r="Q52" s="5">
        <f t="shared" si="22"/>
        <v>2.6883671291355391</v>
      </c>
      <c r="R52" s="5">
        <f t="shared" si="22"/>
        <v>2.7508021390374333</v>
      </c>
      <c r="S52" s="5">
        <f t="shared" si="22"/>
        <v>2.779314747818685</v>
      </c>
      <c r="T52" s="5">
        <f t="shared" si="22"/>
        <v>2.8326089261104634</v>
      </c>
      <c r="U52" s="5">
        <f t="shared" si="22"/>
        <v>2.8621458134352116</v>
      </c>
      <c r="V52" s="5">
        <f t="shared" si="22"/>
        <v>2.8845542245309019</v>
      </c>
      <c r="W52" s="5">
        <f t="shared" si="22"/>
        <v>2.9217409721486818</v>
      </c>
      <c r="X52" s="5">
        <f t="shared" si="22"/>
        <v>2.9696455105073234</v>
      </c>
      <c r="Y52" s="5">
        <f t="shared" si="22"/>
        <v>3.0315923837889587</v>
      </c>
      <c r="Z52" s="5">
        <f t="shared" si="22"/>
        <v>3.0952636666308666</v>
      </c>
      <c r="AA52" s="5">
        <f t="shared" si="22"/>
        <v>3.1041466794584798</v>
      </c>
      <c r="AB52" s="5">
        <f t="shared" si="22"/>
        <v>3.1236097870988244</v>
      </c>
      <c r="AC52" s="5">
        <f t="shared" si="22"/>
        <v>3.1326187473728457</v>
      </c>
      <c r="AD52" s="5">
        <f t="shared" si="22"/>
        <v>3.1232478454989097</v>
      </c>
      <c r="AE52" s="5">
        <f t="shared" si="22"/>
        <v>3.0960196963479687</v>
      </c>
      <c r="AF52" s="5">
        <f t="shared" si="22"/>
        <v>3.0805252977705386</v>
      </c>
      <c r="AG52" s="5">
        <f t="shared" si="22"/>
        <v>3.1142078158133897</v>
      </c>
      <c r="AH52" s="5">
        <f t="shared" si="22"/>
        <v>3.1536685737227743</v>
      </c>
      <c r="AI52" s="5">
        <f t="shared" ref="AI52:AT52" si="23">AI44/AI46</f>
        <v>3.2449443218352729</v>
      </c>
      <c r="AJ52" s="5">
        <f t="shared" si="23"/>
        <v>3.3474371093154445</v>
      </c>
      <c r="AK52" s="5">
        <f t="shared" si="23"/>
        <v>3.4385793058467735</v>
      </c>
      <c r="AL52" s="5">
        <f t="shared" si="23"/>
        <v>3.5153341466075054</v>
      </c>
      <c r="AM52" s="5">
        <f t="shared" si="23"/>
        <v>3.5914664964222061</v>
      </c>
      <c r="AN52" s="5">
        <f t="shared" si="23"/>
        <v>3.6611564977264175</v>
      </c>
      <c r="AO52" s="5">
        <f t="shared" si="23"/>
        <v>3.7485843026599985</v>
      </c>
      <c r="AP52" s="5">
        <f t="shared" si="23"/>
        <v>3.8533351223785881</v>
      </c>
      <c r="AQ52" s="5">
        <f t="shared" si="23"/>
        <v>3.98298097208944</v>
      </c>
      <c r="AR52" s="5">
        <f t="shared" si="23"/>
        <v>4.0867940074701989</v>
      </c>
      <c r="AS52" s="5">
        <f t="shared" si="23"/>
        <v>4.1665403431406309</v>
      </c>
      <c r="AT52" s="5">
        <f t="shared" si="23"/>
        <v>4.25</v>
      </c>
    </row>
    <row r="55" spans="1:46" x14ac:dyDescent="0.2">
      <c r="A55" s="8" t="s">
        <v>124</v>
      </c>
      <c r="B55" s="50">
        <f t="shared" ref="B55:AT55" si="24">B21/B7</f>
        <v>0.10909090909090909</v>
      </c>
      <c r="C55" s="50">
        <f t="shared" si="24"/>
        <v>8.9552238805970144E-2</v>
      </c>
      <c r="D55" s="50">
        <f t="shared" si="24"/>
        <v>7.8662733529990161E-2</v>
      </c>
      <c r="E55" s="50">
        <f t="shared" si="24"/>
        <v>7.2887582659808964E-2</v>
      </c>
      <c r="F55" s="50">
        <f t="shared" si="24"/>
        <v>6.9595782073813714E-2</v>
      </c>
      <c r="G55" s="50">
        <f t="shared" si="24"/>
        <v>6.7698259187620888E-2</v>
      </c>
      <c r="H55" s="50">
        <f t="shared" si="24"/>
        <v>6.60033167495854E-2</v>
      </c>
      <c r="I55" s="50">
        <f t="shared" si="24"/>
        <v>6.4688856729377714E-2</v>
      </c>
      <c r="J55" s="50">
        <f t="shared" si="24"/>
        <v>6.2979539641943735E-2</v>
      </c>
      <c r="K55" s="50">
        <f t="shared" si="24"/>
        <v>6.1823361823361823E-2</v>
      </c>
      <c r="L55" s="50">
        <f t="shared" si="24"/>
        <v>6.047349459598559E-2</v>
      </c>
      <c r="M55" s="50">
        <f t="shared" si="24"/>
        <v>5.9320046893317699E-2</v>
      </c>
      <c r="N55" s="50">
        <f t="shared" si="24"/>
        <v>5.4532839962997223E-2</v>
      </c>
      <c r="O55" s="50">
        <f t="shared" si="24"/>
        <v>5.28E-2</v>
      </c>
      <c r="P55" s="50">
        <f t="shared" si="24"/>
        <v>5.2321630804077007E-2</v>
      </c>
      <c r="Q55" s="50">
        <f t="shared" si="24"/>
        <v>5.1692445639991036E-2</v>
      </c>
      <c r="R55" s="50">
        <f t="shared" si="24"/>
        <v>5.0942141432054978E-2</v>
      </c>
      <c r="S55" s="50">
        <f t="shared" si="24"/>
        <v>5.0131810193321615E-2</v>
      </c>
      <c r="T55" s="50">
        <f t="shared" si="24"/>
        <v>4.9162730785744957E-2</v>
      </c>
      <c r="U55" s="50">
        <f t="shared" si="24"/>
        <v>4.8653234358430539E-2</v>
      </c>
      <c r="V55" s="50">
        <f t="shared" si="24"/>
        <v>4.8335078534031413E-2</v>
      </c>
      <c r="W55" s="50">
        <f t="shared" si="24"/>
        <v>4.7691989236182987E-2</v>
      </c>
      <c r="X55" s="50">
        <f t="shared" si="24"/>
        <v>4.7457627118644069E-2</v>
      </c>
      <c r="Y55" s="50">
        <f t="shared" si="24"/>
        <v>4.7258064516129031E-2</v>
      </c>
      <c r="Z55" s="50">
        <f t="shared" si="24"/>
        <v>4.690371554135038E-2</v>
      </c>
      <c r="AA55" s="50">
        <f t="shared" si="24"/>
        <v>4.6463848281311733E-2</v>
      </c>
      <c r="AB55" s="50">
        <f t="shared" si="24"/>
        <v>4.6573208722741434E-2</v>
      </c>
      <c r="AC55" s="50">
        <f t="shared" si="24"/>
        <v>4.6520569011918492E-2</v>
      </c>
      <c r="AD55" s="50">
        <f t="shared" si="24"/>
        <v>4.653107774187417E-2</v>
      </c>
      <c r="AE55" s="50">
        <f t="shared" si="24"/>
        <v>4.6304675716440424E-2</v>
      </c>
      <c r="AF55" s="50">
        <f t="shared" si="24"/>
        <v>4.6921483713048391E-2</v>
      </c>
      <c r="AG55" s="50">
        <f t="shared" si="24"/>
        <v>4.711574246371418E-2</v>
      </c>
      <c r="AH55" s="50">
        <f t="shared" si="24"/>
        <v>4.7470101195952165E-2</v>
      </c>
      <c r="AI55" s="50">
        <f t="shared" si="24"/>
        <v>4.7468921528934671E-2</v>
      </c>
      <c r="AJ55" s="50">
        <f t="shared" si="24"/>
        <v>4.7419431588114618E-2</v>
      </c>
      <c r="AK55" s="50">
        <f t="shared" si="24"/>
        <v>4.7400525283378694E-2</v>
      </c>
      <c r="AL55" s="50">
        <f t="shared" si="24"/>
        <v>4.7575629880755602E-2</v>
      </c>
      <c r="AM55" s="50">
        <f t="shared" si="24"/>
        <v>4.7709687585211651E-2</v>
      </c>
      <c r="AN55" s="50">
        <f t="shared" si="24"/>
        <v>4.7034008690422326E-2</v>
      </c>
      <c r="AO55" s="50">
        <f t="shared" si="24"/>
        <v>4.6802621505254258E-2</v>
      </c>
      <c r="AP55" s="50">
        <f t="shared" si="24"/>
        <v>4.6588471068638691E-2</v>
      </c>
      <c r="AQ55" s="50">
        <f t="shared" si="24"/>
        <v>4.6623720841238996E-2</v>
      </c>
      <c r="AR55" s="50">
        <f t="shared" si="24"/>
        <v>4.6090727530315713E-2</v>
      </c>
      <c r="AS55" s="50">
        <f t="shared" si="24"/>
        <v>4.5465435888151086E-2</v>
      </c>
      <c r="AT55" s="50">
        <f t="shared" si="24"/>
        <v>4.4743975272010017E-2</v>
      </c>
    </row>
    <row r="56" spans="1:46" x14ac:dyDescent="0.2">
      <c r="A56" s="8" t="s">
        <v>125</v>
      </c>
      <c r="B56" s="50">
        <f t="shared" ref="B56:AT56" si="25">B23/(B22+B14)</f>
        <v>0.1</v>
      </c>
      <c r="C56" s="50">
        <f t="shared" si="25"/>
        <v>0.10027855153203342</v>
      </c>
      <c r="D56" s="50">
        <f t="shared" si="25"/>
        <v>0.1003690036900369</v>
      </c>
      <c r="E56" s="50">
        <f t="shared" si="25"/>
        <v>0.10027855153203342</v>
      </c>
      <c r="F56" s="50">
        <f t="shared" si="25"/>
        <v>0.10022271714922049</v>
      </c>
      <c r="G56" s="50">
        <f t="shared" si="25"/>
        <v>0.10037453183520599</v>
      </c>
      <c r="H56" s="50">
        <f t="shared" si="25"/>
        <v>0.10040355125100887</v>
      </c>
      <c r="I56" s="50">
        <f t="shared" si="25"/>
        <v>0.10035335689045936</v>
      </c>
      <c r="J56" s="50">
        <f t="shared" si="25"/>
        <v>0.10043832185347526</v>
      </c>
      <c r="K56" s="50">
        <f t="shared" si="25"/>
        <v>0.10039128004471772</v>
      </c>
      <c r="L56" s="50">
        <f t="shared" si="25"/>
        <v>0.10040241448692153</v>
      </c>
      <c r="M56" s="50">
        <f t="shared" si="25"/>
        <v>0.10041152263374485</v>
      </c>
      <c r="N56" s="50">
        <f t="shared" si="25"/>
        <v>0.10040705563093623</v>
      </c>
      <c r="O56" s="50">
        <f t="shared" si="25"/>
        <v>0.10044286979627989</v>
      </c>
      <c r="P56" s="50">
        <f t="shared" si="25"/>
        <v>0.10047722342733188</v>
      </c>
      <c r="Q56" s="50">
        <f t="shared" si="25"/>
        <v>0.10042265426880811</v>
      </c>
      <c r="R56" s="50">
        <f t="shared" si="25"/>
        <v>0.10041288191577209</v>
      </c>
      <c r="S56" s="50">
        <f t="shared" si="25"/>
        <v>0.10033713276609407</v>
      </c>
      <c r="T56" s="50">
        <f t="shared" si="25"/>
        <v>0.10032766422218754</v>
      </c>
      <c r="U56" s="50">
        <f t="shared" si="25"/>
        <v>0.10035787710347978</v>
      </c>
      <c r="V56" s="50">
        <f t="shared" si="25"/>
        <v>0.10023760023760024</v>
      </c>
      <c r="W56" s="50">
        <f t="shared" si="25"/>
        <v>0.10026805766862276</v>
      </c>
      <c r="X56" s="50">
        <f t="shared" si="25"/>
        <v>0.10023392641950804</v>
      </c>
      <c r="Y56" s="50">
        <f t="shared" si="25"/>
        <v>0.10020123516758032</v>
      </c>
      <c r="Z56" s="50">
        <f t="shared" si="25"/>
        <v>0.10023214529564387</v>
      </c>
      <c r="AA56" s="50">
        <f t="shared" si="25"/>
        <v>0.10022963663379711</v>
      </c>
      <c r="AB56" s="50">
        <f t="shared" si="25"/>
        <v>0.10016047071409467</v>
      </c>
      <c r="AC56" s="50">
        <f t="shared" si="25"/>
        <v>0.10025791944977185</v>
      </c>
      <c r="AD56" s="50">
        <f t="shared" si="25"/>
        <v>0.10022184523032755</v>
      </c>
      <c r="AE56" s="50">
        <f t="shared" si="25"/>
        <v>0.10017382347260671</v>
      </c>
      <c r="AF56" s="50">
        <f t="shared" si="25"/>
        <v>0.10017227078415109</v>
      </c>
      <c r="AG56" s="50">
        <f t="shared" si="25"/>
        <v>0.10013908205841446</v>
      </c>
      <c r="AH56" s="50">
        <f t="shared" si="25"/>
        <v>0.10023207677350561</v>
      </c>
      <c r="AI56" s="50">
        <f t="shared" si="25"/>
        <v>0.1003430737649377</v>
      </c>
      <c r="AJ56" s="50">
        <f t="shared" si="25"/>
        <v>0.10042333581244524</v>
      </c>
      <c r="AK56" s="50">
        <f t="shared" si="25"/>
        <v>0.10052474946616322</v>
      </c>
      <c r="AL56" s="50">
        <f t="shared" si="25"/>
        <v>0.10078686946884691</v>
      </c>
      <c r="AM56" s="50">
        <f t="shared" si="25"/>
        <v>0.10081224174986102</v>
      </c>
      <c r="AN56" s="50">
        <f t="shared" si="25"/>
        <v>0.10066737754789888</v>
      </c>
      <c r="AO56" s="50">
        <f t="shared" si="25"/>
        <v>0.10055556749723958</v>
      </c>
      <c r="AP56" s="50">
        <f t="shared" si="25"/>
        <v>0.10054369879267044</v>
      </c>
      <c r="AQ56" s="50">
        <f t="shared" si="25"/>
        <v>0.10069435568225983</v>
      </c>
      <c r="AR56" s="50">
        <f t="shared" si="25"/>
        <v>0.1005521795846671</v>
      </c>
      <c r="AS56" s="50">
        <f t="shared" si="25"/>
        <v>0.10016830650570852</v>
      </c>
      <c r="AT56" s="50">
        <f t="shared" si="25"/>
        <v>9.9471682609522799E-2</v>
      </c>
    </row>
    <row r="57" spans="1:46" x14ac:dyDescent="0.2">
      <c r="A57" s="8" t="s">
        <v>126</v>
      </c>
      <c r="B57" s="50">
        <f t="shared" ref="B57:AT57" si="26">B24/B7</f>
        <v>3.6363636363636362E-2</v>
      </c>
      <c r="C57" s="50">
        <f t="shared" si="26"/>
        <v>3.7313432835820892E-2</v>
      </c>
      <c r="D57" s="50">
        <f t="shared" si="26"/>
        <v>3.7364798426745331E-2</v>
      </c>
      <c r="E57" s="50">
        <f t="shared" si="26"/>
        <v>3.6737692872887584E-2</v>
      </c>
      <c r="F57" s="50">
        <f t="shared" si="26"/>
        <v>3.4563561804335091E-2</v>
      </c>
      <c r="G57" s="50">
        <f t="shared" si="26"/>
        <v>3.3075435203094777E-2</v>
      </c>
      <c r="H57" s="50">
        <f t="shared" si="26"/>
        <v>3.2669983416252074E-2</v>
      </c>
      <c r="I57" s="50">
        <f t="shared" si="26"/>
        <v>3.277858176555716E-2</v>
      </c>
      <c r="J57" s="50">
        <f t="shared" si="26"/>
        <v>3.3056265984654734E-2</v>
      </c>
      <c r="K57" s="50">
        <f t="shared" si="26"/>
        <v>3.2706552706552705E-2</v>
      </c>
      <c r="L57" s="50">
        <f t="shared" si="26"/>
        <v>3.1960885229027278E-2</v>
      </c>
      <c r="M57" s="50">
        <f t="shared" si="26"/>
        <v>3.0949589683470106E-2</v>
      </c>
      <c r="N57" s="50">
        <f t="shared" si="26"/>
        <v>2.9694727104532841E-2</v>
      </c>
      <c r="O57" s="50">
        <f t="shared" si="26"/>
        <v>2.8022857142857144E-2</v>
      </c>
      <c r="P57" s="50">
        <f t="shared" si="26"/>
        <v>2.6047565118912798E-2</v>
      </c>
      <c r="Q57" s="50">
        <f t="shared" si="26"/>
        <v>2.3940820443846673E-2</v>
      </c>
      <c r="R57" s="50">
        <f t="shared" si="26"/>
        <v>2.2833074706273552E-2</v>
      </c>
      <c r="S57" s="50">
        <f t="shared" si="26"/>
        <v>2.2056239015817224E-2</v>
      </c>
      <c r="T57" s="50">
        <f t="shared" si="26"/>
        <v>2.4474023185916703E-2</v>
      </c>
      <c r="U57" s="50">
        <f t="shared" si="26"/>
        <v>2.6765641569459174E-2</v>
      </c>
      <c r="V57" s="50">
        <f t="shared" si="26"/>
        <v>2.8774869109947643E-2</v>
      </c>
      <c r="W57" s="50">
        <f t="shared" si="26"/>
        <v>3.1049472158973298E-2</v>
      </c>
      <c r="X57" s="50">
        <f t="shared" si="26"/>
        <v>3.3612415764753933E-2</v>
      </c>
      <c r="Y57" s="50">
        <f t="shared" si="26"/>
        <v>3.6451612903225808E-2</v>
      </c>
      <c r="Z57" s="50">
        <f t="shared" si="26"/>
        <v>3.9232920495405513E-2</v>
      </c>
      <c r="AA57" s="50">
        <f t="shared" si="26"/>
        <v>4.2117740023706045E-2</v>
      </c>
      <c r="AB57" s="50">
        <f t="shared" si="26"/>
        <v>4.5132398753894083E-2</v>
      </c>
      <c r="AC57" s="50">
        <f t="shared" si="26"/>
        <v>4.8442906574394463E-2</v>
      </c>
      <c r="AD57" s="50">
        <f t="shared" si="26"/>
        <v>5.0712792244820379E-2</v>
      </c>
      <c r="AE57" s="50">
        <f t="shared" si="26"/>
        <v>5.2790346907993967E-2</v>
      </c>
      <c r="AF57" s="50">
        <f t="shared" si="26"/>
        <v>5.1967614385238184E-2</v>
      </c>
      <c r="AG57" s="50">
        <f t="shared" si="26"/>
        <v>5.0614067733531817E-2</v>
      </c>
      <c r="AH57" s="50">
        <f t="shared" si="26"/>
        <v>4.9310027598896043E-2</v>
      </c>
      <c r="AI57" s="50">
        <f t="shared" si="26"/>
        <v>4.8583963309815688E-2</v>
      </c>
      <c r="AJ57" s="50">
        <f t="shared" si="26"/>
        <v>4.7836021565713926E-2</v>
      </c>
      <c r="AK57" s="50">
        <f t="shared" si="26"/>
        <v>4.7067567265562847E-2</v>
      </c>
      <c r="AL57" s="50">
        <f t="shared" si="26"/>
        <v>4.6281937365943611E-2</v>
      </c>
      <c r="AM57" s="50">
        <f t="shared" si="26"/>
        <v>4.5460795181261955E-2</v>
      </c>
      <c r="AN57" s="50">
        <f t="shared" si="26"/>
        <v>4.4600508204655977E-2</v>
      </c>
      <c r="AO57" s="50">
        <f t="shared" si="26"/>
        <v>4.3713391739804777E-2</v>
      </c>
      <c r="AP57" s="50">
        <f t="shared" si="26"/>
        <v>4.3546198504266949E-2</v>
      </c>
      <c r="AQ57" s="50">
        <f t="shared" si="26"/>
        <v>4.3404936658611622E-2</v>
      </c>
      <c r="AR57" s="50">
        <f t="shared" si="26"/>
        <v>4.3274190231611769E-2</v>
      </c>
      <c r="AS57" s="50">
        <f t="shared" si="26"/>
        <v>4.3153163813188851E-2</v>
      </c>
      <c r="AT57" s="50">
        <f t="shared" si="26"/>
        <v>4.3044836983228058E-2</v>
      </c>
    </row>
  </sheetData>
  <phoneticPr fontId="0" type="noConversion"/>
  <pageMargins left="0" right="0" top="0" bottom="0" header="0" footer="0"/>
  <pageSetup scale="59" fitToWidth="2" orientation="landscape" r:id="rId1"/>
  <headerFooter scaleWithDoc="0"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48"/>
  <sheetViews>
    <sheetView zoomScaleNormal="100" workbookViewId="0">
      <pane xSplit="1" ySplit="6" topLeftCell="B7" activePane="bottomRight" state="frozen"/>
      <selection activeCell="A4" sqref="A4"/>
      <selection pane="topRight" activeCell="A4" sqref="A4"/>
      <selection pane="bottomLeft" activeCell="A4" sqref="A4"/>
      <selection pane="bottomRight" activeCell="D21" sqref="D21"/>
    </sheetView>
  </sheetViews>
  <sheetFormatPr defaultColWidth="11.42578125" defaultRowHeight="12.75" x14ac:dyDescent="0.2"/>
  <cols>
    <col min="1" max="1" width="34.42578125" style="5" bestFit="1" customWidth="1"/>
    <col min="2" max="3" width="12" style="5" customWidth="1"/>
    <col min="4" max="4" width="12.42578125" style="5" customWidth="1"/>
    <col min="5" max="6" width="12" style="5" customWidth="1"/>
    <col min="7" max="8" width="12.5703125" style="5" customWidth="1"/>
    <col min="9" max="9" width="12.140625" style="5" customWidth="1"/>
    <col min="10" max="10" width="12.85546875" style="5" customWidth="1"/>
    <col min="11" max="11" width="12.42578125" style="5" customWidth="1"/>
    <col min="12" max="14" width="12.5703125" style="5" customWidth="1"/>
    <col min="15" max="15" width="12" style="5" customWidth="1"/>
    <col min="16" max="17" width="11.85546875" style="5" customWidth="1"/>
    <col min="18" max="18" width="12" style="5" customWidth="1"/>
    <col min="19" max="19" width="12.5703125" style="5" customWidth="1"/>
    <col min="20" max="20" width="12.85546875" style="5" customWidth="1"/>
    <col min="21" max="21" width="12" style="5" customWidth="1"/>
    <col min="22" max="22" width="13.140625" style="5" customWidth="1"/>
    <col min="23" max="24" width="12" style="5" bestFit="1" customWidth="1"/>
    <col min="25" max="26" width="12.5703125" style="5" bestFit="1" customWidth="1"/>
    <col min="27" max="27" width="12.42578125" style="5" bestFit="1" customWidth="1"/>
    <col min="28" max="31" width="12.5703125" style="5" bestFit="1" customWidth="1"/>
    <col min="32" max="32" width="12.42578125" style="5" bestFit="1" customWidth="1"/>
    <col min="33" max="34" width="12.5703125" style="5" bestFit="1" customWidth="1"/>
    <col min="35" max="46" width="12.42578125" style="5" customWidth="1"/>
    <col min="47" max="16384" width="11.42578125" style="5"/>
  </cols>
  <sheetData>
    <row r="1" spans="1:79" x14ac:dyDescent="0.2">
      <c r="A1" s="111" t="str">
        <f>BS!A1</f>
        <v>ABC Company Pty Ltd</v>
      </c>
    </row>
    <row r="2" spans="1:79" x14ac:dyDescent="0.2">
      <c r="A2" s="5" t="s">
        <v>71</v>
      </c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</row>
    <row r="3" spans="1:79" x14ac:dyDescent="0.2">
      <c r="A3" s="5" t="s">
        <v>66</v>
      </c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</row>
    <row r="4" spans="1:79" x14ac:dyDescent="0.2">
      <c r="A4" s="111" t="str">
        <f>BS!A4</f>
        <v>As at 30/9/2017</v>
      </c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</row>
    <row r="5" spans="1:79" ht="15" x14ac:dyDescent="0.25"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89" t="s">
        <v>9</v>
      </c>
      <c r="AJ5" s="89" t="s">
        <v>9</v>
      </c>
      <c r="AK5" s="89" t="s">
        <v>9</v>
      </c>
      <c r="AL5" s="89" t="s">
        <v>9</v>
      </c>
      <c r="AM5" s="89" t="s">
        <v>9</v>
      </c>
      <c r="AN5" s="89" t="s">
        <v>9</v>
      </c>
      <c r="AO5" s="89" t="s">
        <v>9</v>
      </c>
      <c r="AP5" s="89" t="s">
        <v>9</v>
      </c>
      <c r="AQ5" s="89" t="s">
        <v>9</v>
      </c>
      <c r="AR5" s="89" t="s">
        <v>9</v>
      </c>
      <c r="AS5" s="89" t="s">
        <v>9</v>
      </c>
      <c r="AT5" s="89" t="s">
        <v>9</v>
      </c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</row>
    <row r="6" spans="1:79" ht="15" x14ac:dyDescent="0.25">
      <c r="B6" s="88">
        <f>BS!B5</f>
        <v>42005</v>
      </c>
      <c r="C6" s="88">
        <f>BS!C5</f>
        <v>42036</v>
      </c>
      <c r="D6" s="88">
        <f>BS!D5</f>
        <v>42064</v>
      </c>
      <c r="E6" s="88">
        <f>BS!E5</f>
        <v>42095</v>
      </c>
      <c r="F6" s="88">
        <f>BS!F5</f>
        <v>42125</v>
      </c>
      <c r="G6" s="88">
        <f>BS!G5</f>
        <v>42156</v>
      </c>
      <c r="H6" s="88">
        <f>BS!H5</f>
        <v>42186</v>
      </c>
      <c r="I6" s="88">
        <f>BS!I5</f>
        <v>42217</v>
      </c>
      <c r="J6" s="88">
        <f>BS!J5</f>
        <v>42248</v>
      </c>
      <c r="K6" s="88">
        <f>BS!K5</f>
        <v>42278</v>
      </c>
      <c r="L6" s="88">
        <f>BS!L5</f>
        <v>42309</v>
      </c>
      <c r="M6" s="88">
        <f>BS!M5</f>
        <v>42339</v>
      </c>
      <c r="N6" s="88">
        <f>BS!N5</f>
        <v>42370</v>
      </c>
      <c r="O6" s="88">
        <f>BS!O5</f>
        <v>42401</v>
      </c>
      <c r="P6" s="88">
        <f>BS!P5</f>
        <v>42430</v>
      </c>
      <c r="Q6" s="88">
        <f>BS!Q5</f>
        <v>42461</v>
      </c>
      <c r="R6" s="88">
        <f>BS!R5</f>
        <v>42491</v>
      </c>
      <c r="S6" s="88">
        <f>BS!S5</f>
        <v>42522</v>
      </c>
      <c r="T6" s="88">
        <f>BS!T5</f>
        <v>42552</v>
      </c>
      <c r="U6" s="88">
        <f>BS!U5</f>
        <v>42583</v>
      </c>
      <c r="V6" s="88">
        <f>BS!V5</f>
        <v>42614</v>
      </c>
      <c r="W6" s="88">
        <f>BS!W5</f>
        <v>42644</v>
      </c>
      <c r="X6" s="88">
        <f>BS!X5</f>
        <v>42675</v>
      </c>
      <c r="Y6" s="88">
        <f>BS!Y5</f>
        <v>42705</v>
      </c>
      <c r="Z6" s="88">
        <f>BS!Z5</f>
        <v>42736</v>
      </c>
      <c r="AA6" s="88">
        <f>BS!AA5</f>
        <v>42767</v>
      </c>
      <c r="AB6" s="88">
        <f>BS!AB5</f>
        <v>42795</v>
      </c>
      <c r="AC6" s="88">
        <f>BS!AC5</f>
        <v>42826</v>
      </c>
      <c r="AD6" s="88">
        <f>BS!AD5</f>
        <v>42856</v>
      </c>
      <c r="AE6" s="88">
        <f>BS!AE5</f>
        <v>42887</v>
      </c>
      <c r="AF6" s="88">
        <f>BS!AF5</f>
        <v>42917</v>
      </c>
      <c r="AG6" s="88">
        <f>BS!AG5</f>
        <v>42948</v>
      </c>
      <c r="AH6" s="88">
        <f>BS!AH5</f>
        <v>42979</v>
      </c>
      <c r="AI6" s="88">
        <f>BS!AI5</f>
        <v>43009</v>
      </c>
      <c r="AJ6" s="88">
        <f>BS!AJ5</f>
        <v>43040</v>
      </c>
      <c r="AK6" s="88">
        <f>BS!AK5</f>
        <v>43070</v>
      </c>
      <c r="AL6" s="88">
        <f>BS!AL5</f>
        <v>43101</v>
      </c>
      <c r="AM6" s="88">
        <f>BS!AM5</f>
        <v>43132</v>
      </c>
      <c r="AN6" s="88">
        <f>BS!AN5</f>
        <v>43160</v>
      </c>
      <c r="AO6" s="88">
        <f>BS!AO5</f>
        <v>43191</v>
      </c>
      <c r="AP6" s="88">
        <f>BS!AP5</f>
        <v>43221</v>
      </c>
      <c r="AQ6" s="88">
        <f>BS!AQ5</f>
        <v>43252</v>
      </c>
      <c r="AR6" s="88">
        <f>BS!AR5</f>
        <v>43282</v>
      </c>
      <c r="AS6" s="88">
        <f>BS!AS5</f>
        <v>43313</v>
      </c>
      <c r="AT6" s="88">
        <f>BS!AT5</f>
        <v>43344</v>
      </c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</row>
    <row r="7" spans="1:79" x14ac:dyDescent="0.2">
      <c r="A7" s="90" t="s">
        <v>27</v>
      </c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</row>
    <row r="8" spans="1:79" x14ac:dyDescent="0.2">
      <c r="A8" s="90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</row>
    <row r="9" spans="1:79" x14ac:dyDescent="0.2">
      <c r="A9" s="92" t="s">
        <v>1</v>
      </c>
      <c r="B9" s="62">
        <f>'PL by Month'!B37</f>
        <v>-20050</v>
      </c>
      <c r="C9" s="62">
        <f>'PL by Month'!C37</f>
        <v>-13440</v>
      </c>
      <c r="D9" s="62">
        <f>'PL by Month'!D37</f>
        <v>-6320</v>
      </c>
      <c r="E9" s="62">
        <f>'PL by Month'!E37</f>
        <v>-3350</v>
      </c>
      <c r="F9" s="62">
        <f>'PL by Month'!F37</f>
        <v>590</v>
      </c>
      <c r="G9" s="62">
        <f>'PL by Month'!G37</f>
        <v>11410</v>
      </c>
      <c r="H9" s="62">
        <f>'PL by Month'!H37</f>
        <v>6580</v>
      </c>
      <c r="I9" s="62">
        <f>'PL by Month'!I37</f>
        <v>5210</v>
      </c>
      <c r="J9" s="62">
        <f>'PL by Month'!J37</f>
        <v>9530</v>
      </c>
      <c r="K9" s="62">
        <f>'PL by Month'!K37</f>
        <v>8910</v>
      </c>
      <c r="L9" s="62">
        <f>'PL by Month'!L37</f>
        <v>5500</v>
      </c>
      <c r="M9" s="62">
        <f>'PL by Month'!M37</f>
        <v>6900</v>
      </c>
      <c r="N9" s="62">
        <f>'PL by Month'!N37</f>
        <v>12370</v>
      </c>
      <c r="O9" s="62">
        <f>'PL by Month'!O37</f>
        <v>8050</v>
      </c>
      <c r="P9" s="62">
        <f>'PL by Month'!P37</f>
        <v>8430</v>
      </c>
      <c r="Q9" s="62">
        <f>'PL by Month'!Q37</f>
        <v>11600</v>
      </c>
      <c r="R9" s="62">
        <f>'PL by Month'!R37</f>
        <v>13670</v>
      </c>
      <c r="S9" s="62">
        <f>'PL by Month'!S37</f>
        <v>13790</v>
      </c>
      <c r="T9" s="62">
        <f>'PL by Month'!T37</f>
        <v>5366.666666666667</v>
      </c>
      <c r="U9" s="62">
        <f>'PL by Month'!U37</f>
        <v>-9233.3333333333321</v>
      </c>
      <c r="V9" s="62">
        <f>'PL by Month'!V37</f>
        <v>-3913.333333333333</v>
      </c>
      <c r="W9" s="62">
        <f>'PL by Month'!W37</f>
        <v>-1443.333333333333</v>
      </c>
      <c r="X9" s="62">
        <f>'PL by Month'!X37</f>
        <v>-3693.333333333333</v>
      </c>
      <c r="Y9" s="62">
        <f>'PL by Month'!Y37</f>
        <v>4106.666666666667</v>
      </c>
      <c r="Z9" s="62">
        <f>'PL by Month'!Z37</f>
        <v>5106.666666666667</v>
      </c>
      <c r="AA9" s="62">
        <f>'PL by Month'!AA37</f>
        <v>3216.666666666667</v>
      </c>
      <c r="AB9" s="62">
        <f>'PL by Month'!AB37</f>
        <v>3276.666666666667</v>
      </c>
      <c r="AC9" s="62">
        <f>'PL by Month'!AC37</f>
        <v>3816.666666666667</v>
      </c>
      <c r="AD9" s="62">
        <f>'PL by Month'!AD37</f>
        <v>4746.666666666667</v>
      </c>
      <c r="AE9" s="62">
        <f>'PL by Month'!AE37</f>
        <v>-673.33333333333303</v>
      </c>
      <c r="AF9" s="62">
        <f>'PL by Month'!AF37</f>
        <v>2726.666666666667</v>
      </c>
      <c r="AG9" s="62">
        <f>'PL by Month'!AG37</f>
        <v>10976.666666666668</v>
      </c>
      <c r="AH9" s="62">
        <f>'PL by Month'!AH37</f>
        <v>14106.666666666668</v>
      </c>
      <c r="AI9" s="62">
        <f>'PL by Month'!AI37</f>
        <v>18415.268652915707</v>
      </c>
      <c r="AJ9" s="62">
        <f>'PL by Month'!AJ37</f>
        <v>19155.20267611176</v>
      </c>
      <c r="AK9" s="62">
        <f>'PL by Month'!AK37</f>
        <v>19103.121534113267</v>
      </c>
      <c r="AL9" s="62">
        <f>'PL by Month'!AL37</f>
        <v>17666.359218778016</v>
      </c>
      <c r="AM9" s="62">
        <f>'PL by Month'!AM37</f>
        <v>19787.568854913428</v>
      </c>
      <c r="AN9" s="62">
        <f>'PL by Month'!AN37</f>
        <v>22532.754004188726</v>
      </c>
      <c r="AO9" s="62">
        <f>'PL by Month'!AO37</f>
        <v>21733.299759089496</v>
      </c>
      <c r="AP9" s="62">
        <f>'PL by Month'!AP37</f>
        <v>21420.472668179129</v>
      </c>
      <c r="AQ9" s="62">
        <f>'PL by Month'!AQ37</f>
        <v>19375.142579699357</v>
      </c>
      <c r="AR9" s="62">
        <f>'PL by Month'!AR37</f>
        <v>21509.648793336379</v>
      </c>
      <c r="AS9" s="62">
        <f>'PL by Month'!AS37</f>
        <v>24273.227764362891</v>
      </c>
      <c r="AT9" s="62">
        <f>'PL by Month'!AT37</f>
        <v>26760.829575383417</v>
      </c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</row>
    <row r="10" spans="1:79" x14ac:dyDescent="0.2">
      <c r="A10" s="9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</row>
    <row r="11" spans="1:79" x14ac:dyDescent="0.2">
      <c r="A11" s="91" t="s">
        <v>28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</row>
    <row r="12" spans="1:79" x14ac:dyDescent="0.2">
      <c r="A12" s="93" t="s">
        <v>29</v>
      </c>
      <c r="B12" s="62">
        <f>-'PL by Month'!B32</f>
        <v>3250</v>
      </c>
      <c r="C12" s="62">
        <f>-'PL by Month'!C32</f>
        <v>3250</v>
      </c>
      <c r="D12" s="62">
        <f>-'PL by Month'!D32</f>
        <v>3250</v>
      </c>
      <c r="E12" s="62">
        <f>-'PL by Month'!E32</f>
        <v>3250</v>
      </c>
      <c r="F12" s="62">
        <f>-'PL by Month'!F32</f>
        <v>3250</v>
      </c>
      <c r="G12" s="62">
        <f>-'PL by Month'!G32</f>
        <v>3250</v>
      </c>
      <c r="H12" s="62">
        <f>-'PL by Month'!H32</f>
        <v>3250</v>
      </c>
      <c r="I12" s="62">
        <f>-'PL by Month'!I32</f>
        <v>3250</v>
      </c>
      <c r="J12" s="62">
        <f>-'PL by Month'!J32</f>
        <v>3250</v>
      </c>
      <c r="K12" s="62">
        <f>-'PL by Month'!K32</f>
        <v>3250</v>
      </c>
      <c r="L12" s="62">
        <f>-'PL by Month'!L32</f>
        <v>3250</v>
      </c>
      <c r="M12" s="62">
        <f>-'PL by Month'!M32</f>
        <v>3250</v>
      </c>
      <c r="N12" s="62">
        <f>-'PL by Month'!N32</f>
        <v>3250</v>
      </c>
      <c r="O12" s="62">
        <f>-'PL by Month'!O32</f>
        <v>3250</v>
      </c>
      <c r="P12" s="62">
        <f>-'PL by Month'!P32</f>
        <v>3250</v>
      </c>
      <c r="Q12" s="62">
        <f>-'PL by Month'!Q32</f>
        <v>3250</v>
      </c>
      <c r="R12" s="62">
        <f>-'PL by Month'!R32</f>
        <v>3250</v>
      </c>
      <c r="S12" s="62">
        <f>-'PL by Month'!S32</f>
        <v>3250</v>
      </c>
      <c r="T12" s="62">
        <f>-'PL by Month'!T32</f>
        <v>4583.333333333333</v>
      </c>
      <c r="U12" s="62">
        <f>-'PL by Month'!U32</f>
        <v>4583.333333333333</v>
      </c>
      <c r="V12" s="62">
        <f>-'PL by Month'!V32</f>
        <v>4583.333333333333</v>
      </c>
      <c r="W12" s="62">
        <f>-'PL by Month'!W32</f>
        <v>4583.333333333333</v>
      </c>
      <c r="X12" s="62">
        <f>-'PL by Month'!X32</f>
        <v>4583.333333333333</v>
      </c>
      <c r="Y12" s="62">
        <f>-'PL by Month'!Y32</f>
        <v>4583.333333333333</v>
      </c>
      <c r="Z12" s="62">
        <f>-'PL by Month'!Z32</f>
        <v>4583.333333333333</v>
      </c>
      <c r="AA12" s="62">
        <f>-'PL by Month'!AA32</f>
        <v>4583.333333333333</v>
      </c>
      <c r="AB12" s="62">
        <f>-'PL by Month'!AB32</f>
        <v>4583.333333333333</v>
      </c>
      <c r="AC12" s="62">
        <f>-'PL by Month'!AC32</f>
        <v>4583.333333333333</v>
      </c>
      <c r="AD12" s="62">
        <f>-'PL by Month'!AD32</f>
        <v>4583.333333333333</v>
      </c>
      <c r="AE12" s="62">
        <f>-'PL by Month'!AE32</f>
        <v>4583.333333333333</v>
      </c>
      <c r="AF12" s="62">
        <f>-'PL by Month'!AF32</f>
        <v>4583.333333333333</v>
      </c>
      <c r="AG12" s="62">
        <f>-'PL by Month'!AG32</f>
        <v>4583.333333333333</v>
      </c>
      <c r="AH12" s="62">
        <f>-'PL by Month'!AH32</f>
        <v>4583.333333333333</v>
      </c>
      <c r="AI12" s="62">
        <f>-'PL by Month'!AI32</f>
        <v>4583.3333333333339</v>
      </c>
      <c r="AJ12" s="62">
        <f>-'PL by Month'!AJ32</f>
        <v>4583.3333333333339</v>
      </c>
      <c r="AK12" s="62">
        <f>-'PL by Month'!AK32</f>
        <v>4583.3333333333339</v>
      </c>
      <c r="AL12" s="62">
        <f>-'PL by Month'!AL32</f>
        <v>4583.3333333333339</v>
      </c>
      <c r="AM12" s="62">
        <f>-'PL by Month'!AM32</f>
        <v>4583.3333333333339</v>
      </c>
      <c r="AN12" s="62">
        <f>-'PL by Month'!AN32</f>
        <v>4583.3333333333339</v>
      </c>
      <c r="AO12" s="62">
        <f>-'PL by Month'!AO32</f>
        <v>4583.3333333333348</v>
      </c>
      <c r="AP12" s="62">
        <f>-'PL by Month'!AP32</f>
        <v>4583.3333333333348</v>
      </c>
      <c r="AQ12" s="62">
        <f>-'PL by Month'!AQ32</f>
        <v>4583.3333333333348</v>
      </c>
      <c r="AR12" s="62">
        <f>-'PL by Month'!AR32</f>
        <v>4583.3333333333348</v>
      </c>
      <c r="AS12" s="62">
        <f>-'PL by Month'!AS32</f>
        <v>4583.3333333333348</v>
      </c>
      <c r="AT12" s="62">
        <f>-'PL by Month'!AT32</f>
        <v>4583.3333333333348</v>
      </c>
    </row>
    <row r="13" spans="1:79" x14ac:dyDescent="0.2">
      <c r="A13" s="91" t="s">
        <v>30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</row>
    <row r="14" spans="1:79" x14ac:dyDescent="0.2">
      <c r="A14" s="92" t="s">
        <v>72</v>
      </c>
      <c r="B14" s="62">
        <f>BS!B9</f>
        <v>25000</v>
      </c>
      <c r="C14" s="62">
        <f>BS!B9-BS!C9</f>
        <v>-3000</v>
      </c>
      <c r="D14" s="62">
        <f>BS!C9-BS!D9</f>
        <v>-500</v>
      </c>
      <c r="E14" s="62">
        <f>BS!D9-BS!E9</f>
        <v>500</v>
      </c>
      <c r="F14" s="62">
        <f>BS!E9-BS!F9</f>
        <v>-7000</v>
      </c>
      <c r="G14" s="62">
        <f>BS!F9-BS!G9</f>
        <v>12500</v>
      </c>
      <c r="H14" s="62">
        <f>BS!G9-BS!H9</f>
        <v>3000</v>
      </c>
      <c r="I14" s="62">
        <f>BS!H9-BS!I9</f>
        <v>4500</v>
      </c>
      <c r="J14" s="62">
        <f>BS!I9-BS!J9</f>
        <v>-7000</v>
      </c>
      <c r="K14" s="62">
        <f>BS!J9-BS!K9</f>
        <v>-13000</v>
      </c>
      <c r="L14" s="62">
        <f>BS!K9-BS!L9</f>
        <v>34500</v>
      </c>
      <c r="M14" s="62">
        <f>BS!L9-BS!M9</f>
        <v>-12500</v>
      </c>
      <c r="N14" s="62">
        <f>BS!M9-BS!N9</f>
        <v>-5750</v>
      </c>
      <c r="O14" s="62">
        <f>BS!N9-BS!O9</f>
        <v>6000</v>
      </c>
      <c r="P14" s="62">
        <f>BS!O9-BS!P9</f>
        <v>-5500</v>
      </c>
      <c r="Q14" s="62">
        <f>BS!P9-BS!Q9</f>
        <v>9500</v>
      </c>
      <c r="R14" s="62">
        <f>BS!Q9-BS!R9</f>
        <v>6500</v>
      </c>
      <c r="S14" s="62">
        <f>BS!R9-BS!S9</f>
        <v>-13250</v>
      </c>
      <c r="T14" s="62">
        <f>BS!S9-BS!T9</f>
        <v>-2000</v>
      </c>
      <c r="U14" s="62">
        <f>BS!T9-BS!U9</f>
        <v>-7250</v>
      </c>
      <c r="V14" s="62">
        <f>BS!U9-BS!V9</f>
        <v>22500</v>
      </c>
      <c r="W14" s="62">
        <f>BS!V9-BS!W9</f>
        <v>-18250</v>
      </c>
      <c r="X14" s="62">
        <f>BS!W9-BS!X9</f>
        <v>500</v>
      </c>
      <c r="Y14" s="62">
        <f>BS!X9-BS!Y9</f>
        <v>16500</v>
      </c>
      <c r="Z14" s="62">
        <f>BS!Y9-BS!Z9</f>
        <v>-5000</v>
      </c>
      <c r="AA14" s="62">
        <f>BS!Z9-BS!AA9</f>
        <v>-10250</v>
      </c>
      <c r="AB14" s="62">
        <f>BS!AA9-BS!AB9</f>
        <v>-6250</v>
      </c>
      <c r="AC14" s="62">
        <f>BS!AB9-BS!AC9</f>
        <v>10000</v>
      </c>
      <c r="AD14" s="62">
        <f>BS!AC9-BS!AD9</f>
        <v>-8500</v>
      </c>
      <c r="AE14" s="62">
        <f>BS!AD9-BS!AE9</f>
        <v>3500</v>
      </c>
      <c r="AF14" s="62">
        <f>BS!AE9-BS!AF9</f>
        <v>-2250</v>
      </c>
      <c r="AG14" s="62">
        <f>BS!AF9-BS!AG9</f>
        <v>15500</v>
      </c>
      <c r="AH14" s="62">
        <f>BS!AG9-BS!AH9</f>
        <v>-14000</v>
      </c>
      <c r="AI14" s="62">
        <f>BS!AH9-BS!AI9</f>
        <v>-19533</v>
      </c>
      <c r="AJ14" s="62">
        <f>BS!AI9-BS!AJ9</f>
        <v>-50</v>
      </c>
      <c r="AK14" s="62">
        <f>BS!AJ9-BS!AK9</f>
        <v>-184</v>
      </c>
      <c r="AL14" s="62">
        <f>BS!AK9-BS!AL9</f>
        <v>321</v>
      </c>
      <c r="AM14" s="62">
        <f>BS!AL9-BS!AM9</f>
        <v>-229</v>
      </c>
      <c r="AN14" s="62">
        <f>BS!AM9-BS!AN9</f>
        <v>-1192</v>
      </c>
      <c r="AO14" s="62">
        <f>BS!AN9-BS!AO9</f>
        <v>-412</v>
      </c>
      <c r="AP14" s="62">
        <f>BS!AO9-BS!AP9</f>
        <v>275</v>
      </c>
      <c r="AQ14" s="62">
        <f>BS!AP9-BS!AQ9</f>
        <v>504</v>
      </c>
      <c r="AR14" s="62">
        <f>BS!AQ9-BS!AR9</f>
        <v>-92</v>
      </c>
      <c r="AS14" s="62">
        <f>BS!AR9-BS!AS9</f>
        <v>-1237</v>
      </c>
      <c r="AT14" s="62">
        <f>BS!AS9-BS!AT9</f>
        <v>-1284</v>
      </c>
    </row>
    <row r="15" spans="1:79" x14ac:dyDescent="0.2">
      <c r="A15" s="92" t="s">
        <v>78</v>
      </c>
      <c r="B15" s="62">
        <f>BS!B10</f>
        <v>9000</v>
      </c>
      <c r="C15" s="62">
        <f>BS!B10-BS!C10</f>
        <v>1000</v>
      </c>
      <c r="D15" s="62">
        <f>BS!C10-BS!D10</f>
        <v>5000</v>
      </c>
      <c r="E15" s="62">
        <f>BS!D10-BS!E10</f>
        <v>-2000</v>
      </c>
      <c r="F15" s="62">
        <f>BS!E10-BS!F10</f>
        <v>-3000</v>
      </c>
      <c r="G15" s="62">
        <f>BS!F10-BS!G10</f>
        <v>-2000</v>
      </c>
      <c r="H15" s="62">
        <f>BS!G10-BS!H10</f>
        <v>0</v>
      </c>
      <c r="I15" s="62">
        <f>BS!H10-BS!I10</f>
        <v>6000</v>
      </c>
      <c r="J15" s="62">
        <f>BS!I10-BS!J10</f>
        <v>1000</v>
      </c>
      <c r="K15" s="62">
        <f>BS!J10-BS!K10</f>
        <v>-1000</v>
      </c>
      <c r="L15" s="62">
        <f>BS!K10-BS!L10</f>
        <v>-2000</v>
      </c>
      <c r="M15" s="62">
        <f>BS!L10-BS!M10</f>
        <v>-2000</v>
      </c>
      <c r="N15" s="62">
        <f>BS!M10-BS!N10</f>
        <v>2000</v>
      </c>
      <c r="O15" s="62">
        <f>BS!N10-BS!O10</f>
        <v>0</v>
      </c>
      <c r="P15" s="62">
        <f>BS!O10-BS!P10</f>
        <v>-1000</v>
      </c>
      <c r="Q15" s="62">
        <f>BS!P10-BS!Q10</f>
        <v>-1000</v>
      </c>
      <c r="R15" s="62">
        <f>BS!Q10-BS!R10</f>
        <v>7000</v>
      </c>
      <c r="S15" s="62">
        <f>BS!R10-BS!S10</f>
        <v>-4000</v>
      </c>
      <c r="T15" s="62">
        <f>BS!S10-BS!T10</f>
        <v>-5000</v>
      </c>
      <c r="U15" s="62">
        <f>BS!T10-BS!U10</f>
        <v>4000</v>
      </c>
      <c r="V15" s="62">
        <f>BS!U10-BS!V10</f>
        <v>-3000</v>
      </c>
      <c r="W15" s="62">
        <f>BS!V10-BS!W10</f>
        <v>4000</v>
      </c>
      <c r="X15" s="62">
        <f>BS!W10-BS!X10</f>
        <v>-4000</v>
      </c>
      <c r="Y15" s="62">
        <f>BS!X10-BS!Y10</f>
        <v>8000</v>
      </c>
      <c r="Z15" s="62">
        <f>BS!Y10-BS!Z10</f>
        <v>-9000</v>
      </c>
      <c r="AA15" s="62">
        <f>BS!Z10-BS!AA10</f>
        <v>5000</v>
      </c>
      <c r="AB15" s="62">
        <f>BS!AA10-BS!AB10</f>
        <v>3000</v>
      </c>
      <c r="AC15" s="62">
        <f>BS!AB10-BS!AC10</f>
        <v>-1000</v>
      </c>
      <c r="AD15" s="62">
        <f>BS!AC10-BS!AD10</f>
        <v>-2000</v>
      </c>
      <c r="AE15" s="62">
        <f>BS!AD10-BS!AE10</f>
        <v>1000</v>
      </c>
      <c r="AF15" s="62">
        <f>BS!AE10-BS!AF10</f>
        <v>1000</v>
      </c>
      <c r="AG15" s="62">
        <f>BS!AF10-BS!AG10</f>
        <v>2000</v>
      </c>
      <c r="AH15" s="62">
        <f>BS!AG10-BS!AH10</f>
        <v>0</v>
      </c>
      <c r="AI15" s="103">
        <v>0</v>
      </c>
      <c r="AJ15" s="103">
        <v>0</v>
      </c>
      <c r="AK15" s="103">
        <v>0</v>
      </c>
      <c r="AL15" s="103">
        <v>0</v>
      </c>
      <c r="AM15" s="103">
        <v>0</v>
      </c>
      <c r="AN15" s="103">
        <v>0</v>
      </c>
      <c r="AO15" s="103">
        <v>0</v>
      </c>
      <c r="AP15" s="103">
        <v>0</v>
      </c>
      <c r="AQ15" s="103">
        <v>0</v>
      </c>
      <c r="AR15" s="103">
        <v>0</v>
      </c>
      <c r="AS15" s="103">
        <v>0</v>
      </c>
      <c r="AT15" s="103">
        <v>0</v>
      </c>
    </row>
    <row r="16" spans="1:79" x14ac:dyDescent="0.2">
      <c r="A16" s="92" t="s">
        <v>73</v>
      </c>
      <c r="B16" s="62">
        <f>BS!B21</f>
        <v>10000</v>
      </c>
      <c r="C16" s="62">
        <f>BS!B21-BS!C21</f>
        <v>1000</v>
      </c>
      <c r="D16" s="62">
        <f>BS!C21-BS!D21</f>
        <v>-1500</v>
      </c>
      <c r="E16" s="62">
        <f>BS!D21-BS!E21</f>
        <v>1750</v>
      </c>
      <c r="F16" s="62">
        <f>BS!E21-BS!F21</f>
        <v>2500</v>
      </c>
      <c r="G16" s="62">
        <f>BS!F21-BS!G21</f>
        <v>750</v>
      </c>
      <c r="H16" s="62">
        <f>BS!G21-BS!H21</f>
        <v>-750</v>
      </c>
      <c r="I16" s="62">
        <f>BS!H21-BS!I21</f>
        <v>-1500</v>
      </c>
      <c r="J16" s="62">
        <f>BS!I21-BS!J21</f>
        <v>-750</v>
      </c>
      <c r="K16" s="62">
        <f>BS!J21-BS!K21</f>
        <v>-2250</v>
      </c>
      <c r="L16" s="62">
        <f>BS!K21-BS!L21</f>
        <v>2250</v>
      </c>
      <c r="M16" s="62">
        <f>BS!L21-BS!M21</f>
        <v>1500</v>
      </c>
      <c r="N16" s="62">
        <f>BS!M21-BS!N21</f>
        <v>-1500</v>
      </c>
      <c r="O16" s="62">
        <f>BS!N21-BS!O21</f>
        <v>-2000</v>
      </c>
      <c r="P16" s="62">
        <f>BS!O21-BS!P21</f>
        <v>500</v>
      </c>
      <c r="Q16" s="62">
        <f>BS!P21-BS!Q21</f>
        <v>2250</v>
      </c>
      <c r="R16" s="62">
        <f>BS!Q21-BS!R21</f>
        <v>-1250</v>
      </c>
      <c r="S16" s="62">
        <f>BS!R21-BS!S21</f>
        <v>-1750</v>
      </c>
      <c r="T16" s="62">
        <f>BS!S21-BS!T21</f>
        <v>0</v>
      </c>
      <c r="U16" s="62">
        <f>BS!T21-BS!U21</f>
        <v>1500</v>
      </c>
      <c r="V16" s="62">
        <f>BS!U21-BS!V21</f>
        <v>-750</v>
      </c>
      <c r="W16" s="62">
        <f>BS!V21-BS!W21</f>
        <v>750</v>
      </c>
      <c r="X16" s="62">
        <f>BS!W21-BS!X21</f>
        <v>2500</v>
      </c>
      <c r="Y16" s="62">
        <f>BS!X21-BS!Y21</f>
        <v>-2500</v>
      </c>
      <c r="Z16" s="62">
        <f>BS!Y21-BS!Z21</f>
        <v>-1000</v>
      </c>
      <c r="AA16" s="62">
        <f>BS!Z21-BS!AA21</f>
        <v>-2000</v>
      </c>
      <c r="AB16" s="62">
        <f>BS!AA21-BS!AB21</f>
        <v>-2000</v>
      </c>
      <c r="AC16" s="62">
        <f>BS!AB21-BS!AC21</f>
        <v>-2000</v>
      </c>
      <c r="AD16" s="62">
        <f>BS!AC21-BS!AD21</f>
        <v>-500</v>
      </c>
      <c r="AE16" s="62">
        <f>BS!AD21-BS!AE21</f>
        <v>-1750</v>
      </c>
      <c r="AF16" s="62">
        <f>BS!AE21-BS!AF21</f>
        <v>2250</v>
      </c>
      <c r="AG16" s="62">
        <f>BS!AF21-BS!AG21</f>
        <v>-250</v>
      </c>
      <c r="AH16" s="62">
        <f>BS!AG21-BS!AH21</f>
        <v>-2250</v>
      </c>
      <c r="AI16" s="103">
        <v>0</v>
      </c>
      <c r="AJ16" s="103">
        <v>0</v>
      </c>
      <c r="AK16" s="103">
        <v>0</v>
      </c>
      <c r="AL16" s="103">
        <v>0</v>
      </c>
      <c r="AM16" s="103">
        <v>0</v>
      </c>
      <c r="AN16" s="103">
        <v>0</v>
      </c>
      <c r="AO16" s="103">
        <v>0</v>
      </c>
      <c r="AP16" s="103">
        <v>0</v>
      </c>
      <c r="AQ16" s="103">
        <v>0</v>
      </c>
      <c r="AR16" s="103">
        <v>0</v>
      </c>
      <c r="AS16" s="103">
        <v>0</v>
      </c>
      <c r="AT16" s="103">
        <v>0</v>
      </c>
    </row>
    <row r="17" spans="1:46" x14ac:dyDescent="0.2">
      <c r="A17" s="92" t="s">
        <v>75</v>
      </c>
      <c r="B17" s="62">
        <f>BS!B30</f>
        <v>43300</v>
      </c>
      <c r="C17" s="62">
        <f>BS!C30-BS!B30</f>
        <v>-900</v>
      </c>
      <c r="D17" s="62">
        <f>BS!D30-BS!C30</f>
        <v>-6400</v>
      </c>
      <c r="E17" s="62">
        <f>BS!E30-BS!D30</f>
        <v>-5750</v>
      </c>
      <c r="F17" s="62">
        <f>BS!F30-BS!E30</f>
        <v>250</v>
      </c>
      <c r="G17" s="62">
        <f>BS!G30-BS!F30</f>
        <v>-4000</v>
      </c>
      <c r="H17" s="62">
        <f>BS!H30-BS!G30</f>
        <v>-500</v>
      </c>
      <c r="I17" s="62">
        <f>BS!I30-BS!H30</f>
        <v>-1000</v>
      </c>
      <c r="J17" s="62">
        <f>BS!J30-BS!I30</f>
        <v>-1000</v>
      </c>
      <c r="K17" s="62">
        <f>BS!K30-BS!J30</f>
        <v>2000</v>
      </c>
      <c r="L17" s="62">
        <f>BS!L30-BS!K30</f>
        <v>-2250</v>
      </c>
      <c r="M17" s="62">
        <f>BS!M30-BS!L30</f>
        <v>-500</v>
      </c>
      <c r="N17" s="62">
        <f>BS!N30-BS!M30</f>
        <v>250</v>
      </c>
      <c r="O17" s="62">
        <f>BS!O30-BS!N30</f>
        <v>500</v>
      </c>
      <c r="P17" s="62">
        <f>BS!P30-BS!O30</f>
        <v>-2500</v>
      </c>
      <c r="Q17" s="62">
        <f>BS!Q30-BS!P30</f>
        <v>-1750</v>
      </c>
      <c r="R17" s="62">
        <f>BS!R30-BS!Q30</f>
        <v>0</v>
      </c>
      <c r="S17" s="62">
        <f>BS!S30-BS!R30</f>
        <v>-2500</v>
      </c>
      <c r="T17" s="62">
        <f>BS!T30-BS!S30</f>
        <v>2500</v>
      </c>
      <c r="U17" s="62">
        <f>BS!U30-BS!T30</f>
        <v>1750</v>
      </c>
      <c r="V17" s="62">
        <f>BS!V30-BS!U30</f>
        <v>-1250</v>
      </c>
      <c r="W17" s="62">
        <f>BS!W30-BS!V30</f>
        <v>-2500</v>
      </c>
      <c r="X17" s="62">
        <f>BS!X30-BS!W30</f>
        <v>-750</v>
      </c>
      <c r="Y17" s="62">
        <f>BS!Y30-BS!X30</f>
        <v>2250</v>
      </c>
      <c r="Z17" s="62">
        <f>BS!Z30-BS!Y30</f>
        <v>1500</v>
      </c>
      <c r="AA17" s="62">
        <f>BS!AA30-BS!Z30</f>
        <v>2250</v>
      </c>
      <c r="AB17" s="62">
        <f>BS!AB30-BS!AA30</f>
        <v>-750</v>
      </c>
      <c r="AC17" s="62">
        <f>BS!AC30-BS!AB30</f>
        <v>1250</v>
      </c>
      <c r="AD17" s="62">
        <f>BS!AD30-BS!AC30</f>
        <v>-1750</v>
      </c>
      <c r="AE17" s="62">
        <f>BS!AE30-BS!AD30</f>
        <v>-1000</v>
      </c>
      <c r="AF17" s="62">
        <f>BS!AF30-BS!AE30</f>
        <v>750</v>
      </c>
      <c r="AG17" s="62">
        <f>BS!AG30-BS!AF30</f>
        <v>0</v>
      </c>
      <c r="AH17" s="62">
        <f>BS!AH30-BS!AG30</f>
        <v>-750</v>
      </c>
      <c r="AI17" s="62">
        <f>BS!AI30-BS!AH30</f>
        <v>-11113.999999999996</v>
      </c>
      <c r="AJ17" s="62">
        <f>BS!AJ30-BS!AI30</f>
        <v>88</v>
      </c>
      <c r="AK17" s="62">
        <f>BS!AK30-BS!AJ30</f>
        <v>0</v>
      </c>
      <c r="AL17" s="62">
        <f>BS!AL30-BS!AK30</f>
        <v>-154</v>
      </c>
      <c r="AM17" s="62">
        <f>BS!AM30-BS!AL30</f>
        <v>264</v>
      </c>
      <c r="AN17" s="62">
        <f>BS!AN30-BS!AM30</f>
        <v>308</v>
      </c>
      <c r="AO17" s="62">
        <f>BS!AO30-BS!AN30</f>
        <v>-110</v>
      </c>
      <c r="AP17" s="62">
        <f>BS!AP30-BS!AO30</f>
        <v>-22</v>
      </c>
      <c r="AQ17" s="62">
        <f>BS!AQ30-BS!AP30</f>
        <v>-220</v>
      </c>
      <c r="AR17" s="62">
        <f>BS!AR30-BS!AQ30</f>
        <v>264</v>
      </c>
      <c r="AS17" s="62">
        <f>BS!AS30-BS!AR30</f>
        <v>330</v>
      </c>
      <c r="AT17" s="62">
        <f>BS!AT30-BS!AS30</f>
        <v>285.99999999999636</v>
      </c>
    </row>
    <row r="18" spans="1:46" x14ac:dyDescent="0.2">
      <c r="A18" s="92" t="s">
        <v>76</v>
      </c>
      <c r="B18" s="62">
        <f>BS!B31</f>
        <v>1000</v>
      </c>
      <c r="C18" s="62">
        <f>BS!C31-BS!B31</f>
        <v>-200</v>
      </c>
      <c r="D18" s="62">
        <f>BS!D31-BS!C31</f>
        <v>-650</v>
      </c>
      <c r="E18" s="62">
        <f>BS!E31-BS!D31</f>
        <v>250</v>
      </c>
      <c r="F18" s="62">
        <f>BS!F31-BS!E31</f>
        <v>350</v>
      </c>
      <c r="G18" s="62">
        <f>BS!G31-BS!F31</f>
        <v>450</v>
      </c>
      <c r="H18" s="62">
        <f>BS!H31-BS!G31</f>
        <v>450</v>
      </c>
      <c r="I18" s="62">
        <f>BS!I31-BS!H31</f>
        <v>200</v>
      </c>
      <c r="J18" s="62">
        <f>BS!J31-BS!I31</f>
        <v>-350</v>
      </c>
      <c r="K18" s="62">
        <f>BS!K31-BS!J31</f>
        <v>-400</v>
      </c>
      <c r="L18" s="62">
        <f>BS!L31-BS!K31</f>
        <v>-400</v>
      </c>
      <c r="M18" s="62">
        <f>BS!M31-BS!L31</f>
        <v>150</v>
      </c>
      <c r="N18" s="62">
        <f>BS!N31-BS!M31</f>
        <v>250</v>
      </c>
      <c r="O18" s="62">
        <f>BS!O31-BS!N31</f>
        <v>200</v>
      </c>
      <c r="P18" s="62">
        <f>BS!P31-BS!O31</f>
        <v>-400</v>
      </c>
      <c r="Q18" s="62">
        <f>BS!Q31-BS!P31</f>
        <v>0</v>
      </c>
      <c r="R18" s="62">
        <f>BS!R31-BS!Q31</f>
        <v>50</v>
      </c>
      <c r="S18" s="62">
        <f>BS!S31-BS!R31</f>
        <v>250</v>
      </c>
      <c r="T18" s="62">
        <f>BS!T31-BS!S31</f>
        <v>250</v>
      </c>
      <c r="U18" s="62">
        <f>BS!U31-BS!T31</f>
        <v>-50</v>
      </c>
      <c r="V18" s="62">
        <f>BS!V31-BS!U31</f>
        <v>300</v>
      </c>
      <c r="W18" s="62">
        <f>BS!W31-BS!V31</f>
        <v>-100</v>
      </c>
      <c r="X18" s="62">
        <f>BS!X31-BS!W31</f>
        <v>-350</v>
      </c>
      <c r="Y18" s="62">
        <f>BS!Y31-BS!X31</f>
        <v>-50</v>
      </c>
      <c r="Z18" s="62">
        <f>BS!Z31-BS!Y31</f>
        <v>0</v>
      </c>
      <c r="AA18" s="62">
        <f>BS!AA31-BS!Z31</f>
        <v>150</v>
      </c>
      <c r="AB18" s="62">
        <f>BS!AB31-BS!AA31</f>
        <v>-250</v>
      </c>
      <c r="AC18" s="62">
        <f>BS!AC31-BS!AB31</f>
        <v>-100</v>
      </c>
      <c r="AD18" s="62">
        <f>BS!AD31-BS!AC31</f>
        <v>0</v>
      </c>
      <c r="AE18" s="62">
        <f>BS!AE31-BS!AD31</f>
        <v>-150</v>
      </c>
      <c r="AF18" s="62">
        <f>BS!AF31-BS!AE31</f>
        <v>150</v>
      </c>
      <c r="AG18" s="62">
        <f>BS!AG31-BS!AF31</f>
        <v>100</v>
      </c>
      <c r="AH18" s="62">
        <f>BS!AH31-BS!AG31</f>
        <v>-200</v>
      </c>
      <c r="AI18" s="103">
        <v>0</v>
      </c>
      <c r="AJ18" s="103">
        <v>0</v>
      </c>
      <c r="AK18" s="103">
        <v>0</v>
      </c>
      <c r="AL18" s="103">
        <v>0</v>
      </c>
      <c r="AM18" s="103">
        <v>0</v>
      </c>
      <c r="AN18" s="103">
        <v>0</v>
      </c>
      <c r="AO18" s="103">
        <v>0</v>
      </c>
      <c r="AP18" s="103">
        <v>0</v>
      </c>
      <c r="AQ18" s="103">
        <v>0</v>
      </c>
      <c r="AR18" s="103">
        <v>0</v>
      </c>
      <c r="AS18" s="103">
        <v>0</v>
      </c>
      <c r="AT18" s="103">
        <v>0</v>
      </c>
    </row>
    <row r="19" spans="1:46" x14ac:dyDescent="0.2">
      <c r="A19" s="92" t="s">
        <v>77</v>
      </c>
      <c r="B19" s="62">
        <f>BS!B32</f>
        <v>80000</v>
      </c>
      <c r="C19" s="62">
        <f>BS!C32-BS!B32</f>
        <v>4000</v>
      </c>
      <c r="D19" s="62">
        <f>BS!D32-BS!C32</f>
        <v>-4000</v>
      </c>
      <c r="E19" s="62">
        <f>BS!E32-BS!D32</f>
        <v>-5000</v>
      </c>
      <c r="F19" s="62">
        <f>BS!F32-BS!E32</f>
        <v>7000</v>
      </c>
      <c r="G19" s="62">
        <f>BS!G32-BS!F32</f>
        <v>1250</v>
      </c>
      <c r="H19" s="62">
        <f>BS!H32-BS!G32</f>
        <v>-8050</v>
      </c>
      <c r="I19" s="62">
        <f>BS!I32-BS!H32</f>
        <v>12550</v>
      </c>
      <c r="J19" s="62">
        <f>BS!J32-BS!I32</f>
        <v>-7750</v>
      </c>
      <c r="K19" s="62">
        <f>BS!K32-BS!J32</f>
        <v>2000</v>
      </c>
      <c r="L19" s="62">
        <f>BS!L32-BS!K32</f>
        <v>2000</v>
      </c>
      <c r="M19" s="62">
        <f>BS!M32-BS!L32</f>
        <v>500</v>
      </c>
      <c r="N19" s="62">
        <f>BS!N32-BS!M32</f>
        <v>0</v>
      </c>
      <c r="O19" s="62">
        <f>BS!O32-BS!N32</f>
        <v>0</v>
      </c>
      <c r="P19" s="62">
        <f>BS!P32-BS!O32</f>
        <v>0</v>
      </c>
      <c r="Q19" s="62">
        <f>BS!Q32-BS!P32</f>
        <v>1500</v>
      </c>
      <c r="R19" s="62">
        <f>BS!R32-BS!Q32</f>
        <v>0</v>
      </c>
      <c r="S19" s="62">
        <f>BS!S32-BS!R32</f>
        <v>0</v>
      </c>
      <c r="T19" s="62">
        <f>BS!T32-BS!S32</f>
        <v>0</v>
      </c>
      <c r="U19" s="62">
        <f>BS!U32-BS!T32</f>
        <v>0</v>
      </c>
      <c r="V19" s="62">
        <f>BS!V32-BS!U32</f>
        <v>-6000</v>
      </c>
      <c r="W19" s="62">
        <f>BS!W32-BS!V32</f>
        <v>-2000</v>
      </c>
      <c r="X19" s="62">
        <f>BS!X32-BS!W32</f>
        <v>500</v>
      </c>
      <c r="Y19" s="62">
        <f>BS!Y32-BS!X32</f>
        <v>1500</v>
      </c>
      <c r="Z19" s="62">
        <f>BS!Z32-BS!Y32</f>
        <v>-2000</v>
      </c>
      <c r="AA19" s="62">
        <f>BS!AA32-BS!Z32</f>
        <v>500</v>
      </c>
      <c r="AB19" s="62">
        <f>BS!AB32-BS!AA32</f>
        <v>1500</v>
      </c>
      <c r="AC19" s="62">
        <f>BS!AC32-BS!AB32</f>
        <v>0</v>
      </c>
      <c r="AD19" s="62">
        <f>BS!AD32-BS!AC32</f>
        <v>0</v>
      </c>
      <c r="AE19" s="62">
        <f>BS!AE32-BS!AD32</f>
        <v>0</v>
      </c>
      <c r="AF19" s="62">
        <f>BS!AF32-BS!AE32</f>
        <v>0</v>
      </c>
      <c r="AG19" s="62">
        <f>BS!AG32-BS!AF32</f>
        <v>-5000</v>
      </c>
      <c r="AH19" s="62">
        <f>BS!AH32-BS!AG32</f>
        <v>0</v>
      </c>
      <c r="AI19" s="103">
        <v>0</v>
      </c>
      <c r="AJ19" s="103">
        <v>0</v>
      </c>
      <c r="AK19" s="103">
        <v>0</v>
      </c>
      <c r="AL19" s="103">
        <v>0</v>
      </c>
      <c r="AM19" s="103">
        <v>0</v>
      </c>
      <c r="AN19" s="103">
        <v>0</v>
      </c>
      <c r="AO19" s="103">
        <v>0</v>
      </c>
      <c r="AP19" s="103">
        <v>0</v>
      </c>
      <c r="AQ19" s="103">
        <v>0</v>
      </c>
      <c r="AR19" s="103">
        <v>0</v>
      </c>
      <c r="AS19" s="103">
        <v>0</v>
      </c>
      <c r="AT19" s="103">
        <v>0</v>
      </c>
    </row>
    <row r="20" spans="1:46" s="37" customFormat="1" ht="17.25" customHeight="1" x14ac:dyDescent="0.2">
      <c r="A20" s="98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</row>
    <row r="21" spans="1:46" x14ac:dyDescent="0.2">
      <c r="A21" s="99" t="s">
        <v>31</v>
      </c>
      <c r="B21" s="62">
        <f t="shared" ref="B21:S21" si="0">SUM(B9:B19)</f>
        <v>151500</v>
      </c>
      <c r="C21" s="62">
        <f t="shared" si="0"/>
        <v>-8290</v>
      </c>
      <c r="D21" s="62">
        <f t="shared" si="0"/>
        <v>-11120</v>
      </c>
      <c r="E21" s="62">
        <f t="shared" si="0"/>
        <v>-10350</v>
      </c>
      <c r="F21" s="62">
        <f t="shared" si="0"/>
        <v>3940</v>
      </c>
      <c r="G21" s="62">
        <f t="shared" si="0"/>
        <v>23610</v>
      </c>
      <c r="H21" s="62">
        <f t="shared" si="0"/>
        <v>3980</v>
      </c>
      <c r="I21" s="62">
        <f t="shared" si="0"/>
        <v>29210</v>
      </c>
      <c r="J21" s="62">
        <f t="shared" si="0"/>
        <v>-3070</v>
      </c>
      <c r="K21" s="62">
        <f t="shared" si="0"/>
        <v>-490</v>
      </c>
      <c r="L21" s="62">
        <f t="shared" si="0"/>
        <v>42850</v>
      </c>
      <c r="M21" s="62">
        <f t="shared" si="0"/>
        <v>-2700</v>
      </c>
      <c r="N21" s="62">
        <f t="shared" si="0"/>
        <v>10870</v>
      </c>
      <c r="O21" s="62">
        <f t="shared" si="0"/>
        <v>16000</v>
      </c>
      <c r="P21" s="62">
        <f t="shared" si="0"/>
        <v>2780</v>
      </c>
      <c r="Q21" s="62">
        <f t="shared" si="0"/>
        <v>25350</v>
      </c>
      <c r="R21" s="62">
        <f t="shared" si="0"/>
        <v>29220</v>
      </c>
      <c r="S21" s="62">
        <f t="shared" si="0"/>
        <v>-4210</v>
      </c>
      <c r="T21" s="62">
        <f t="shared" ref="T21:AS21" si="1">SUM(T9:T19)</f>
        <v>5700</v>
      </c>
      <c r="U21" s="62">
        <f t="shared" si="1"/>
        <v>-4700</v>
      </c>
      <c r="V21" s="62">
        <f t="shared" si="1"/>
        <v>12470</v>
      </c>
      <c r="W21" s="62">
        <f t="shared" si="1"/>
        <v>-14960</v>
      </c>
      <c r="X21" s="62">
        <f t="shared" si="1"/>
        <v>-710</v>
      </c>
      <c r="Y21" s="62">
        <f t="shared" si="1"/>
        <v>34390</v>
      </c>
      <c r="Z21" s="62">
        <f t="shared" si="1"/>
        <v>-5810</v>
      </c>
      <c r="AA21" s="62">
        <f t="shared" si="1"/>
        <v>3450</v>
      </c>
      <c r="AB21" s="62">
        <f t="shared" si="1"/>
        <v>3110</v>
      </c>
      <c r="AC21" s="62">
        <f t="shared" si="1"/>
        <v>16550</v>
      </c>
      <c r="AD21" s="62">
        <f t="shared" si="1"/>
        <v>-3420</v>
      </c>
      <c r="AE21" s="62">
        <f t="shared" si="1"/>
        <v>5510</v>
      </c>
      <c r="AF21" s="62">
        <f t="shared" si="1"/>
        <v>9210</v>
      </c>
      <c r="AG21" s="62">
        <f t="shared" si="1"/>
        <v>27910</v>
      </c>
      <c r="AH21" s="62">
        <f t="shared" si="1"/>
        <v>1490</v>
      </c>
      <c r="AI21" s="62">
        <f>SUM(AI9:AI19)</f>
        <v>-7648.3980137509534</v>
      </c>
      <c r="AJ21" s="62">
        <f t="shared" si="1"/>
        <v>23776.536009445095</v>
      </c>
      <c r="AK21" s="62">
        <f>SUM(AK9:AK19)</f>
        <v>23502.454867446599</v>
      </c>
      <c r="AL21" s="62">
        <f t="shared" si="1"/>
        <v>22416.692552111352</v>
      </c>
      <c r="AM21" s="62">
        <f t="shared" si="1"/>
        <v>24405.902188246764</v>
      </c>
      <c r="AN21" s="62">
        <f t="shared" si="1"/>
        <v>26232.087337522062</v>
      </c>
      <c r="AO21" s="62">
        <f t="shared" si="1"/>
        <v>25794.633092422831</v>
      </c>
      <c r="AP21" s="62">
        <f t="shared" si="1"/>
        <v>26256.806001512465</v>
      </c>
      <c r="AQ21" s="62">
        <f t="shared" si="1"/>
        <v>24242.475913032693</v>
      </c>
      <c r="AR21" s="62">
        <f t="shared" si="1"/>
        <v>26264.982126669714</v>
      </c>
      <c r="AS21" s="62">
        <f t="shared" si="1"/>
        <v>27949.561097696227</v>
      </c>
      <c r="AT21" s="62">
        <f>SUM(AT9:AT19)</f>
        <v>30346.162908716749</v>
      </c>
    </row>
    <row r="22" spans="1:46" x14ac:dyDescent="0.2">
      <c r="A22" s="9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</row>
    <row r="23" spans="1:46" x14ac:dyDescent="0.2">
      <c r="A23" s="90" t="s">
        <v>32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</row>
    <row r="24" spans="1:46" x14ac:dyDescent="0.2">
      <c r="A24" s="92" t="s">
        <v>33</v>
      </c>
      <c r="B24" s="62">
        <f>-BS!B15</f>
        <v>-195000</v>
      </c>
      <c r="C24" s="62">
        <f>BS!B15-BS!C15</f>
        <v>0</v>
      </c>
      <c r="D24" s="62">
        <f>BS!C15-BS!D15</f>
        <v>0</v>
      </c>
      <c r="E24" s="62">
        <f>BS!D15-BS!E15</f>
        <v>0</v>
      </c>
      <c r="F24" s="62">
        <f>BS!E15-BS!F15</f>
        <v>0</v>
      </c>
      <c r="G24" s="62">
        <f>BS!F15-BS!G15</f>
        <v>0</v>
      </c>
      <c r="H24" s="62">
        <f>BS!G15-BS!H15</f>
        <v>0</v>
      </c>
      <c r="I24" s="62">
        <f>BS!H15-BS!I15</f>
        <v>0</v>
      </c>
      <c r="J24" s="62">
        <f>BS!I15-BS!J15</f>
        <v>0</v>
      </c>
      <c r="K24" s="62">
        <f>BS!J15-BS!K15</f>
        <v>0</v>
      </c>
      <c r="L24" s="62">
        <f>BS!K15-BS!L15</f>
        <v>0</v>
      </c>
      <c r="M24" s="62">
        <f>BS!L15-BS!M15</f>
        <v>0</v>
      </c>
      <c r="N24" s="62">
        <f>BS!M15-BS!N15</f>
        <v>0</v>
      </c>
      <c r="O24" s="62">
        <f>BS!N15-BS!O15</f>
        <v>0</v>
      </c>
      <c r="P24" s="62">
        <f>BS!O15-BS!P15</f>
        <v>0</v>
      </c>
      <c r="Q24" s="62">
        <f>BS!P15-BS!Q15</f>
        <v>0</v>
      </c>
      <c r="R24" s="62">
        <f>BS!Q15-BS!R15</f>
        <v>0</v>
      </c>
      <c r="S24" s="62">
        <f>BS!R15-BS!S15</f>
        <v>0</v>
      </c>
      <c r="T24" s="62">
        <f>BS!S15-BS!T15</f>
        <v>-80000</v>
      </c>
      <c r="U24" s="62">
        <f>BS!T15-BS!U15</f>
        <v>0</v>
      </c>
      <c r="V24" s="62">
        <f>BS!U15-BS!V15</f>
        <v>0</v>
      </c>
      <c r="W24" s="62">
        <f>BS!V15-BS!W15</f>
        <v>0</v>
      </c>
      <c r="X24" s="62">
        <f>BS!W15-BS!X15</f>
        <v>0</v>
      </c>
      <c r="Y24" s="62">
        <f>BS!X15-BS!Y15</f>
        <v>0</v>
      </c>
      <c r="Z24" s="62">
        <f>BS!Y15-BS!Z15</f>
        <v>0</v>
      </c>
      <c r="AA24" s="62">
        <f>BS!Z15-BS!AA15</f>
        <v>0</v>
      </c>
      <c r="AB24" s="62">
        <f>BS!AA15-BS!AB15</f>
        <v>0</v>
      </c>
      <c r="AC24" s="62">
        <f>BS!AB15-BS!AC15</f>
        <v>0</v>
      </c>
      <c r="AD24" s="62">
        <f>BS!AC15-BS!AD15</f>
        <v>0</v>
      </c>
      <c r="AE24" s="62">
        <f>BS!AD15-BS!AE15</f>
        <v>0</v>
      </c>
      <c r="AF24" s="62">
        <f>BS!AE15-BS!AF15</f>
        <v>0</v>
      </c>
      <c r="AG24" s="62">
        <f>BS!AF15-BS!AG15</f>
        <v>0</v>
      </c>
      <c r="AH24" s="62">
        <f>BS!AG15-BS!AH15</f>
        <v>0</v>
      </c>
      <c r="AI24" s="110">
        <v>0</v>
      </c>
      <c r="AJ24" s="110">
        <v>0</v>
      </c>
      <c r="AK24" s="110">
        <v>0</v>
      </c>
      <c r="AL24" s="110">
        <v>0</v>
      </c>
      <c r="AM24" s="110">
        <v>0</v>
      </c>
      <c r="AN24" s="110">
        <v>0</v>
      </c>
      <c r="AO24" s="110">
        <v>0</v>
      </c>
      <c r="AP24" s="110">
        <v>0</v>
      </c>
      <c r="AQ24" s="110">
        <v>0</v>
      </c>
      <c r="AR24" s="110">
        <v>0</v>
      </c>
      <c r="AS24" s="110">
        <v>0</v>
      </c>
      <c r="AT24" s="110">
        <v>0</v>
      </c>
    </row>
    <row r="25" spans="1:46" x14ac:dyDescent="0.2">
      <c r="A25" s="9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</row>
    <row r="26" spans="1:46" x14ac:dyDescent="0.2">
      <c r="A26" s="99" t="s">
        <v>34</v>
      </c>
      <c r="B26" s="62">
        <f>SUM(B21:B24)</f>
        <v>-43500</v>
      </c>
      <c r="C26" s="62">
        <f t="shared" ref="C26:S26" si="2">SUM(C21:C24)</f>
        <v>-8290</v>
      </c>
      <c r="D26" s="62">
        <f t="shared" si="2"/>
        <v>-11120</v>
      </c>
      <c r="E26" s="62">
        <f t="shared" si="2"/>
        <v>-10350</v>
      </c>
      <c r="F26" s="62">
        <f t="shared" si="2"/>
        <v>3940</v>
      </c>
      <c r="G26" s="62">
        <f t="shared" si="2"/>
        <v>23610</v>
      </c>
      <c r="H26" s="62">
        <f t="shared" si="2"/>
        <v>3980</v>
      </c>
      <c r="I26" s="62">
        <f>SUM(I21:I24)</f>
        <v>29210</v>
      </c>
      <c r="J26" s="62">
        <f t="shared" si="2"/>
        <v>-3070</v>
      </c>
      <c r="K26" s="62">
        <f>SUM(K21:K24)</f>
        <v>-490</v>
      </c>
      <c r="L26" s="62">
        <f t="shared" si="2"/>
        <v>42850</v>
      </c>
      <c r="M26" s="62">
        <f t="shared" si="2"/>
        <v>-2700</v>
      </c>
      <c r="N26" s="62">
        <f t="shared" si="2"/>
        <v>10870</v>
      </c>
      <c r="O26" s="62">
        <f t="shared" si="2"/>
        <v>16000</v>
      </c>
      <c r="P26" s="62">
        <f t="shared" si="2"/>
        <v>2780</v>
      </c>
      <c r="Q26" s="62">
        <f t="shared" si="2"/>
        <v>25350</v>
      </c>
      <c r="R26" s="62">
        <f t="shared" si="2"/>
        <v>29220</v>
      </c>
      <c r="S26" s="62">
        <f t="shared" si="2"/>
        <v>-4210</v>
      </c>
      <c r="T26" s="62">
        <f t="shared" ref="T26:AE26" si="3">SUM(T21:T24)</f>
        <v>-74300</v>
      </c>
      <c r="U26" s="62">
        <f t="shared" si="3"/>
        <v>-4700</v>
      </c>
      <c r="V26" s="62">
        <f t="shared" si="3"/>
        <v>12470</v>
      </c>
      <c r="W26" s="62">
        <f t="shared" si="3"/>
        <v>-14960</v>
      </c>
      <c r="X26" s="62">
        <f t="shared" si="3"/>
        <v>-710</v>
      </c>
      <c r="Y26" s="62">
        <f t="shared" si="3"/>
        <v>34390</v>
      </c>
      <c r="Z26" s="62">
        <f t="shared" si="3"/>
        <v>-5810</v>
      </c>
      <c r="AA26" s="62">
        <f t="shared" si="3"/>
        <v>3450</v>
      </c>
      <c r="AB26" s="62">
        <f t="shared" si="3"/>
        <v>3110</v>
      </c>
      <c r="AC26" s="62">
        <f t="shared" si="3"/>
        <v>16550</v>
      </c>
      <c r="AD26" s="62">
        <f t="shared" si="3"/>
        <v>-3420</v>
      </c>
      <c r="AE26" s="62">
        <f t="shared" si="3"/>
        <v>5510</v>
      </c>
      <c r="AF26" s="62">
        <f>SUM(AF21:AF24)</f>
        <v>9210</v>
      </c>
      <c r="AG26" s="62">
        <f>SUM(AG21:AG24)</f>
        <v>27910</v>
      </c>
      <c r="AH26" s="62">
        <f>SUM(AH21:AH24)</f>
        <v>1490</v>
      </c>
      <c r="AI26" s="62">
        <f t="shared" ref="AI26:AT26" si="4">SUM(AI21:AI24)</f>
        <v>-7648.3980137509534</v>
      </c>
      <c r="AJ26" s="62">
        <f t="shared" si="4"/>
        <v>23776.536009445095</v>
      </c>
      <c r="AK26" s="62">
        <f>SUM(AK21:AK24)</f>
        <v>23502.454867446599</v>
      </c>
      <c r="AL26" s="62">
        <f t="shared" si="4"/>
        <v>22416.692552111352</v>
      </c>
      <c r="AM26" s="62">
        <f t="shared" si="4"/>
        <v>24405.902188246764</v>
      </c>
      <c r="AN26" s="62">
        <f t="shared" si="4"/>
        <v>26232.087337522062</v>
      </c>
      <c r="AO26" s="62">
        <f t="shared" si="4"/>
        <v>25794.633092422831</v>
      </c>
      <c r="AP26" s="62">
        <f t="shared" si="4"/>
        <v>26256.806001512465</v>
      </c>
      <c r="AQ26" s="62">
        <f t="shared" si="4"/>
        <v>24242.475913032693</v>
      </c>
      <c r="AR26" s="62">
        <f t="shared" si="4"/>
        <v>26264.982126669714</v>
      </c>
      <c r="AS26" s="62">
        <f t="shared" si="4"/>
        <v>27949.561097696227</v>
      </c>
      <c r="AT26" s="62">
        <f t="shared" si="4"/>
        <v>30346.162908716749</v>
      </c>
    </row>
    <row r="27" spans="1:46" x14ac:dyDescent="0.2">
      <c r="A27" s="90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</row>
    <row r="28" spans="1:46" x14ac:dyDescent="0.2">
      <c r="A28" s="90" t="s">
        <v>35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</row>
    <row r="29" spans="1:46" x14ac:dyDescent="0.2">
      <c r="A29" s="92" t="s">
        <v>59</v>
      </c>
      <c r="B29" s="62">
        <f>BS!B33</f>
        <v>5000</v>
      </c>
      <c r="C29" s="62">
        <f>BS!C33-BS!B33</f>
        <v>-500</v>
      </c>
      <c r="D29" s="62">
        <f>BS!D33-BS!C33</f>
        <v>500</v>
      </c>
      <c r="E29" s="62">
        <f>BS!E33-BS!D33</f>
        <v>0</v>
      </c>
      <c r="F29" s="62">
        <f>BS!F33-BS!E33</f>
        <v>0</v>
      </c>
      <c r="G29" s="62">
        <f>BS!G33-BS!F33</f>
        <v>0</v>
      </c>
      <c r="H29" s="62">
        <f>BS!H33-BS!G33</f>
        <v>500</v>
      </c>
      <c r="I29" s="62">
        <f>BS!I33-BS!H33</f>
        <v>0</v>
      </c>
      <c r="J29" s="62">
        <f>BS!J33-BS!I33</f>
        <v>0</v>
      </c>
      <c r="K29" s="62">
        <f>BS!K33-BS!J33</f>
        <v>-500</v>
      </c>
      <c r="L29" s="62">
        <f>BS!L33-BS!K33</f>
        <v>0</v>
      </c>
      <c r="M29" s="62">
        <f>BS!M33-BS!L33</f>
        <v>0</v>
      </c>
      <c r="N29" s="62">
        <f>BS!N33-BS!M33</f>
        <v>0</v>
      </c>
      <c r="O29" s="62">
        <f>BS!O33-BS!N33</f>
        <v>0</v>
      </c>
      <c r="P29" s="62">
        <f>BS!P33-BS!O33</f>
        <v>-500</v>
      </c>
      <c r="Q29" s="62">
        <f>BS!Q33-BS!P33</f>
        <v>0</v>
      </c>
      <c r="R29" s="62">
        <f>BS!R33-BS!Q33</f>
        <v>0</v>
      </c>
      <c r="S29" s="62">
        <f>BS!S33-BS!R33</f>
        <v>0</v>
      </c>
      <c r="T29" s="62">
        <f>BS!T33-BS!S33</f>
        <v>0</v>
      </c>
      <c r="U29" s="62">
        <f>BS!U33-BS!T33</f>
        <v>0</v>
      </c>
      <c r="V29" s="62">
        <f>BS!V33-BS!U33</f>
        <v>0</v>
      </c>
      <c r="W29" s="62">
        <f>BS!W33-BS!V33</f>
        <v>0</v>
      </c>
      <c r="X29" s="62">
        <f>BS!X33-BS!W33</f>
        <v>0</v>
      </c>
      <c r="Y29" s="62">
        <f>BS!Y33-BS!X33</f>
        <v>500</v>
      </c>
      <c r="Z29" s="62">
        <f>BS!Z33-BS!Y33</f>
        <v>0</v>
      </c>
      <c r="AA29" s="62">
        <f>BS!AA33-BS!Z33</f>
        <v>0</v>
      </c>
      <c r="AB29" s="62">
        <f>BS!AB33-BS!AA33</f>
        <v>0</v>
      </c>
      <c r="AC29" s="62">
        <f>BS!AC33-BS!AB33</f>
        <v>0</v>
      </c>
      <c r="AD29" s="62">
        <f>BS!AD33-BS!AC33</f>
        <v>0</v>
      </c>
      <c r="AE29" s="62">
        <f>BS!AE33-BS!AD33</f>
        <v>0</v>
      </c>
      <c r="AF29" s="62">
        <f>BS!AF33-BS!AE33</f>
        <v>0</v>
      </c>
      <c r="AG29" s="62">
        <f>BS!AG33-BS!AF33</f>
        <v>0</v>
      </c>
      <c r="AH29" s="62">
        <f>BS!AH33-BS!AG33</f>
        <v>0</v>
      </c>
      <c r="AI29" s="64">
        <v>0</v>
      </c>
      <c r="AJ29" s="64">
        <v>0</v>
      </c>
      <c r="AK29" s="64">
        <v>0</v>
      </c>
      <c r="AL29" s="64">
        <v>0</v>
      </c>
      <c r="AM29" s="64">
        <v>0</v>
      </c>
      <c r="AN29" s="64">
        <v>0</v>
      </c>
      <c r="AO29" s="64">
        <v>0</v>
      </c>
      <c r="AP29" s="64">
        <v>0</v>
      </c>
      <c r="AQ29" s="64">
        <v>0</v>
      </c>
      <c r="AR29" s="64">
        <v>0</v>
      </c>
      <c r="AS29" s="64">
        <v>0</v>
      </c>
      <c r="AT29" s="64">
        <v>0</v>
      </c>
    </row>
    <row r="30" spans="1:46" ht="12.75" customHeight="1" x14ac:dyDescent="0.2">
      <c r="A30" s="92" t="s">
        <v>148</v>
      </c>
      <c r="B30" s="62">
        <f>BS!B38</f>
        <v>100000</v>
      </c>
      <c r="C30" s="62">
        <f>BS!C38-BS!B38</f>
        <v>0</v>
      </c>
      <c r="D30" s="62">
        <f>BS!D38-BS!C38</f>
        <v>0</v>
      </c>
      <c r="E30" s="62">
        <f>BS!E38-BS!D38</f>
        <v>0</v>
      </c>
      <c r="F30" s="62">
        <f>BS!F38-BS!E38</f>
        <v>0</v>
      </c>
      <c r="G30" s="62">
        <f>BS!G38-BS!F38</f>
        <v>0</v>
      </c>
      <c r="H30" s="62">
        <f>BS!H38-BS!G38</f>
        <v>0</v>
      </c>
      <c r="I30" s="62">
        <f>BS!I38-BS!H38</f>
        <v>0</v>
      </c>
      <c r="J30" s="62">
        <f>BS!J38-BS!I38</f>
        <v>-10000</v>
      </c>
      <c r="K30" s="62">
        <f>BS!K38-BS!J38</f>
        <v>-10000</v>
      </c>
      <c r="L30" s="62">
        <f>BS!L38-BS!K38</f>
        <v>-10000</v>
      </c>
      <c r="M30" s="62">
        <f>BS!M38-BS!L38</f>
        <v>-10000</v>
      </c>
      <c r="N30" s="62">
        <f>BS!N38-BS!M38</f>
        <v>-10000</v>
      </c>
      <c r="O30" s="62">
        <f>BS!O38-BS!N38</f>
        <v>-10000</v>
      </c>
      <c r="P30" s="62">
        <f>BS!P38-BS!O38</f>
        <v>-10000</v>
      </c>
      <c r="Q30" s="62">
        <f>BS!Q38-BS!P38</f>
        <v>-30000</v>
      </c>
      <c r="R30" s="62">
        <f>BS!R38-BS!Q38</f>
        <v>0</v>
      </c>
      <c r="S30" s="62">
        <f>BS!S38-BS!R38</f>
        <v>0</v>
      </c>
      <c r="T30" s="62">
        <f>BS!T38-BS!S38</f>
        <v>30000</v>
      </c>
      <c r="U30" s="62">
        <f>BS!U38-BS!T38</f>
        <v>0</v>
      </c>
      <c r="V30" s="62">
        <f>BS!V38-BS!U38</f>
        <v>0</v>
      </c>
      <c r="W30" s="62">
        <f>BS!W38-BS!V38</f>
        <v>0</v>
      </c>
      <c r="X30" s="62">
        <f>BS!X38-BS!W38</f>
        <v>0</v>
      </c>
      <c r="Y30" s="62">
        <f>BS!Y38-BS!X38</f>
        <v>-10000</v>
      </c>
      <c r="Z30" s="62">
        <f>BS!Z38-BS!Y38</f>
        <v>0</v>
      </c>
      <c r="AA30" s="62">
        <f>BS!AA38-BS!Z38</f>
        <v>0</v>
      </c>
      <c r="AB30" s="62">
        <f>BS!AB38-BS!AA38</f>
        <v>0</v>
      </c>
      <c r="AC30" s="62">
        <f>BS!AC38-BS!AB38</f>
        <v>0</v>
      </c>
      <c r="AD30" s="62">
        <f>BS!AD38-BS!AC38</f>
        <v>0</v>
      </c>
      <c r="AE30" s="62">
        <f>BS!AE38-BS!AD38</f>
        <v>0</v>
      </c>
      <c r="AF30" s="62">
        <f>BS!AF38-BS!AE38</f>
        <v>0</v>
      </c>
      <c r="AG30" s="62">
        <f>BS!AG38-BS!AF38</f>
        <v>-10000</v>
      </c>
      <c r="AH30" s="62">
        <f>BS!AH38-BS!AG38</f>
        <v>-10000</v>
      </c>
      <c r="AI30" s="110">
        <f>BS!AI38-BS!AH38</f>
        <v>0</v>
      </c>
      <c r="AJ30" s="110">
        <f>BS!AJ38-BS!AI38</f>
        <v>0</v>
      </c>
      <c r="AK30" s="110">
        <f>BS!AK38-BS!AJ38</f>
        <v>0</v>
      </c>
      <c r="AL30" s="110">
        <f>BS!AL38-BS!AK38</f>
        <v>0</v>
      </c>
      <c r="AM30" s="110">
        <f>BS!AM38-BS!AL38</f>
        <v>0</v>
      </c>
      <c r="AN30" s="110">
        <f>BS!AN38-BS!AM38</f>
        <v>0</v>
      </c>
      <c r="AO30" s="110">
        <f>BS!AO38-BS!AN38</f>
        <v>0</v>
      </c>
      <c r="AP30" s="110">
        <f>BS!AP38-BS!AO38</f>
        <v>0</v>
      </c>
      <c r="AQ30" s="110">
        <f>BS!AQ38-BS!AP38</f>
        <v>0</v>
      </c>
      <c r="AR30" s="110">
        <f>BS!AR38-BS!AQ38</f>
        <v>0</v>
      </c>
      <c r="AS30" s="110">
        <f>BS!AS38-BS!AR38</f>
        <v>0</v>
      </c>
      <c r="AT30" s="110">
        <f>BS!AT38-BS!AS38</f>
        <v>0</v>
      </c>
    </row>
    <row r="31" spans="1:46" x14ac:dyDescent="0.2">
      <c r="A31" s="92" t="s">
        <v>36</v>
      </c>
      <c r="B31" s="62">
        <f>BS!B46</f>
        <v>0</v>
      </c>
      <c r="C31" s="62">
        <f>BS!C46-BS!B46</f>
        <v>0</v>
      </c>
      <c r="D31" s="62">
        <f>BS!D46-BS!C46</f>
        <v>0</v>
      </c>
      <c r="E31" s="62">
        <f>BS!E46-BS!D46</f>
        <v>0</v>
      </c>
      <c r="F31" s="62">
        <f>BS!F46-BS!E46</f>
        <v>0</v>
      </c>
      <c r="G31" s="62">
        <f>BS!G46-BS!F46</f>
        <v>0</v>
      </c>
      <c r="H31" s="62">
        <f>BS!H46-BS!G46</f>
        <v>0</v>
      </c>
      <c r="I31" s="62">
        <f>BS!I46-BS!H46</f>
        <v>0</v>
      </c>
      <c r="J31" s="62">
        <f>BS!J46-BS!I46</f>
        <v>0</v>
      </c>
      <c r="K31" s="62">
        <f>BS!K46-BS!J46</f>
        <v>0</v>
      </c>
      <c r="L31" s="62">
        <f>BS!L46-BS!K46</f>
        <v>0</v>
      </c>
      <c r="M31" s="62">
        <f>BS!M46-BS!L46</f>
        <v>0</v>
      </c>
      <c r="N31" s="62">
        <f>BS!N46-BS!M46</f>
        <v>0</v>
      </c>
      <c r="O31" s="62">
        <f>BS!O46-BS!N46</f>
        <v>0</v>
      </c>
      <c r="P31" s="62">
        <f>BS!P46-BS!O46</f>
        <v>0</v>
      </c>
      <c r="Q31" s="62">
        <f>BS!Q46-BS!P46</f>
        <v>-25000</v>
      </c>
      <c r="R31" s="62">
        <f>BS!R46-BS!Q46</f>
        <v>0</v>
      </c>
      <c r="S31" s="62">
        <f>BS!S46-BS!R46</f>
        <v>0</v>
      </c>
      <c r="T31" s="62">
        <f>BS!T46-BS!S46</f>
        <v>0</v>
      </c>
      <c r="U31" s="62">
        <f>BS!U46-BS!T46</f>
        <v>0</v>
      </c>
      <c r="V31" s="62">
        <f>BS!V46-BS!U46</f>
        <v>0</v>
      </c>
      <c r="W31" s="62">
        <f>BS!W46-BS!V46</f>
        <v>0</v>
      </c>
      <c r="X31" s="62">
        <f>BS!X46-BS!W46</f>
        <v>0</v>
      </c>
      <c r="Y31" s="62">
        <f>BS!Y46-BS!X46</f>
        <v>0</v>
      </c>
      <c r="Z31" s="62">
        <f>BS!Z46-BS!Y46</f>
        <v>0</v>
      </c>
      <c r="AA31" s="62">
        <f>BS!AA46-BS!Z46</f>
        <v>0</v>
      </c>
      <c r="AB31" s="62">
        <f>BS!AB46-BS!AA46</f>
        <v>0</v>
      </c>
      <c r="AC31" s="62">
        <f>BS!AC46-BS!AB46</f>
        <v>0</v>
      </c>
      <c r="AD31" s="62">
        <f>BS!AD46-BS!AC46</f>
        <v>0</v>
      </c>
      <c r="AE31" s="62">
        <f>BS!AE46-BS!AD46</f>
        <v>0</v>
      </c>
      <c r="AF31" s="62">
        <f>BS!AF46-BS!AE46</f>
        <v>-12500</v>
      </c>
      <c r="AG31" s="62">
        <f>BS!AG46-BS!AF46</f>
        <v>-12500</v>
      </c>
      <c r="AH31" s="62">
        <f>BS!AH46-BS!AG46</f>
        <v>-12500</v>
      </c>
      <c r="AI31" s="110">
        <f>BS!AI46-BS!AH46</f>
        <v>-17500</v>
      </c>
      <c r="AJ31" s="110">
        <f>BS!AJ46-BS!AI46</f>
        <v>-12500</v>
      </c>
      <c r="AK31" s="110">
        <f>BS!AK46-BS!AJ46</f>
        <v>-20000</v>
      </c>
      <c r="AL31" s="110">
        <f>BS!AL46-BS!AK46</f>
        <v>-20000</v>
      </c>
      <c r="AM31" s="110">
        <f>BS!AM46-BS!AL46</f>
        <v>-20000</v>
      </c>
      <c r="AN31" s="110">
        <f>BS!AN46-BS!AM46</f>
        <v>-20000</v>
      </c>
      <c r="AO31" s="110">
        <f>BS!AO46-BS!AN46</f>
        <v>-20000</v>
      </c>
      <c r="AP31" s="110">
        <f>BS!AP46-BS!AO46</f>
        <v>-20000</v>
      </c>
      <c r="AQ31" s="110">
        <f>BS!AQ46-BS!AP46</f>
        <v>-70000</v>
      </c>
      <c r="AR31" s="110">
        <f>BS!AR46-BS!AQ46</f>
        <v>-20000</v>
      </c>
      <c r="AS31" s="110">
        <f>BS!AS46-BS!AR46</f>
        <v>-20000</v>
      </c>
      <c r="AT31" s="110">
        <f>BS!AT46-BS!AS46</f>
        <v>-20000</v>
      </c>
    </row>
    <row r="32" spans="1:46" s="37" customFormat="1" ht="12.75" customHeight="1" x14ac:dyDescent="0.2">
      <c r="A32" s="98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</row>
    <row r="33" spans="1:46" x14ac:dyDescent="0.2">
      <c r="A33" s="99" t="s">
        <v>37</v>
      </c>
      <c r="B33" s="62">
        <f>SUM(B29:B31)</f>
        <v>105000</v>
      </c>
      <c r="C33" s="62">
        <f t="shared" ref="C33:S33" si="5">SUM(C29:C31)</f>
        <v>-500</v>
      </c>
      <c r="D33" s="62">
        <f t="shared" si="5"/>
        <v>500</v>
      </c>
      <c r="E33" s="62">
        <f t="shared" si="5"/>
        <v>0</v>
      </c>
      <c r="F33" s="62">
        <f t="shared" si="5"/>
        <v>0</v>
      </c>
      <c r="G33" s="62">
        <f t="shared" si="5"/>
        <v>0</v>
      </c>
      <c r="H33" s="62">
        <f t="shared" si="5"/>
        <v>500</v>
      </c>
      <c r="I33" s="62">
        <f t="shared" si="5"/>
        <v>0</v>
      </c>
      <c r="J33" s="62">
        <f t="shared" si="5"/>
        <v>-10000</v>
      </c>
      <c r="K33" s="62">
        <f t="shared" si="5"/>
        <v>-10500</v>
      </c>
      <c r="L33" s="62">
        <f t="shared" si="5"/>
        <v>-10000</v>
      </c>
      <c r="M33" s="62">
        <f t="shared" si="5"/>
        <v>-10000</v>
      </c>
      <c r="N33" s="62">
        <f t="shared" si="5"/>
        <v>-10000</v>
      </c>
      <c r="O33" s="62">
        <f t="shared" si="5"/>
        <v>-10000</v>
      </c>
      <c r="P33" s="62">
        <f t="shared" si="5"/>
        <v>-10500</v>
      </c>
      <c r="Q33" s="62">
        <f t="shared" si="5"/>
        <v>-55000</v>
      </c>
      <c r="R33" s="62">
        <f t="shared" si="5"/>
        <v>0</v>
      </c>
      <c r="S33" s="62">
        <f t="shared" si="5"/>
        <v>0</v>
      </c>
      <c r="T33" s="62">
        <f t="shared" ref="T33:AT33" si="6">SUM(T29:T31)</f>
        <v>30000</v>
      </c>
      <c r="U33" s="62">
        <f t="shared" si="6"/>
        <v>0</v>
      </c>
      <c r="V33" s="62">
        <f t="shared" si="6"/>
        <v>0</v>
      </c>
      <c r="W33" s="62">
        <f t="shared" si="6"/>
        <v>0</v>
      </c>
      <c r="X33" s="62">
        <f t="shared" si="6"/>
        <v>0</v>
      </c>
      <c r="Y33" s="62">
        <f t="shared" si="6"/>
        <v>-9500</v>
      </c>
      <c r="Z33" s="62">
        <f t="shared" si="6"/>
        <v>0</v>
      </c>
      <c r="AA33" s="62">
        <f t="shared" si="6"/>
        <v>0</v>
      </c>
      <c r="AB33" s="62">
        <f t="shared" si="6"/>
        <v>0</v>
      </c>
      <c r="AC33" s="62">
        <f t="shared" si="6"/>
        <v>0</v>
      </c>
      <c r="AD33" s="62">
        <f t="shared" si="6"/>
        <v>0</v>
      </c>
      <c r="AE33" s="62">
        <f t="shared" si="6"/>
        <v>0</v>
      </c>
      <c r="AF33" s="62">
        <f t="shared" si="6"/>
        <v>-12500</v>
      </c>
      <c r="AG33" s="62">
        <f t="shared" si="6"/>
        <v>-22500</v>
      </c>
      <c r="AH33" s="62">
        <f t="shared" si="6"/>
        <v>-22500</v>
      </c>
      <c r="AI33" s="62">
        <f t="shared" si="6"/>
        <v>-17500</v>
      </c>
      <c r="AJ33" s="62">
        <f t="shared" si="6"/>
        <v>-12500</v>
      </c>
      <c r="AK33" s="62">
        <f t="shared" si="6"/>
        <v>-20000</v>
      </c>
      <c r="AL33" s="62">
        <f t="shared" si="6"/>
        <v>-20000</v>
      </c>
      <c r="AM33" s="62">
        <f t="shared" si="6"/>
        <v>-20000</v>
      </c>
      <c r="AN33" s="62">
        <f t="shared" si="6"/>
        <v>-20000</v>
      </c>
      <c r="AO33" s="62">
        <f t="shared" si="6"/>
        <v>-20000</v>
      </c>
      <c r="AP33" s="62">
        <f t="shared" si="6"/>
        <v>-20000</v>
      </c>
      <c r="AQ33" s="62">
        <f t="shared" si="6"/>
        <v>-70000</v>
      </c>
      <c r="AR33" s="62">
        <f t="shared" si="6"/>
        <v>-20000</v>
      </c>
      <c r="AS33" s="62">
        <f t="shared" si="6"/>
        <v>-20000</v>
      </c>
      <c r="AT33" s="62">
        <f t="shared" si="6"/>
        <v>-20000</v>
      </c>
    </row>
    <row r="34" spans="1:46" x14ac:dyDescent="0.2">
      <c r="A34" s="100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</row>
    <row r="35" spans="1:46" x14ac:dyDescent="0.2">
      <c r="A35" s="99" t="s">
        <v>38</v>
      </c>
      <c r="B35" s="62">
        <f t="shared" ref="B35:S35" si="7">B26+B33</f>
        <v>61500</v>
      </c>
      <c r="C35" s="62">
        <f t="shared" si="7"/>
        <v>-8790</v>
      </c>
      <c r="D35" s="62">
        <f t="shared" si="7"/>
        <v>-10620</v>
      </c>
      <c r="E35" s="62">
        <f t="shared" si="7"/>
        <v>-10350</v>
      </c>
      <c r="F35" s="62">
        <f t="shared" si="7"/>
        <v>3940</v>
      </c>
      <c r="G35" s="62">
        <f t="shared" si="7"/>
        <v>23610</v>
      </c>
      <c r="H35" s="62">
        <f t="shared" si="7"/>
        <v>4480</v>
      </c>
      <c r="I35" s="62">
        <f t="shared" si="7"/>
        <v>29210</v>
      </c>
      <c r="J35" s="62">
        <f t="shared" si="7"/>
        <v>-13070</v>
      </c>
      <c r="K35" s="62">
        <f t="shared" si="7"/>
        <v>-10990</v>
      </c>
      <c r="L35" s="62">
        <f t="shared" si="7"/>
        <v>32850</v>
      </c>
      <c r="M35" s="62">
        <f t="shared" si="7"/>
        <v>-12700</v>
      </c>
      <c r="N35" s="62">
        <f t="shared" si="7"/>
        <v>870</v>
      </c>
      <c r="O35" s="62">
        <f t="shared" si="7"/>
        <v>6000</v>
      </c>
      <c r="P35" s="62">
        <f t="shared" si="7"/>
        <v>-7720</v>
      </c>
      <c r="Q35" s="62">
        <f t="shared" si="7"/>
        <v>-29650</v>
      </c>
      <c r="R35" s="62">
        <f t="shared" si="7"/>
        <v>29220</v>
      </c>
      <c r="S35" s="62">
        <f t="shared" si="7"/>
        <v>-4210</v>
      </c>
      <c r="T35" s="62">
        <f t="shared" ref="T35:AT35" si="8">T26+T33</f>
        <v>-44300</v>
      </c>
      <c r="U35" s="62">
        <f t="shared" si="8"/>
        <v>-4700</v>
      </c>
      <c r="V35" s="62">
        <f t="shared" si="8"/>
        <v>12470</v>
      </c>
      <c r="W35" s="62">
        <f t="shared" si="8"/>
        <v>-14960</v>
      </c>
      <c r="X35" s="62">
        <f t="shared" si="8"/>
        <v>-710</v>
      </c>
      <c r="Y35" s="62">
        <f t="shared" si="8"/>
        <v>24890</v>
      </c>
      <c r="Z35" s="62">
        <f t="shared" si="8"/>
        <v>-5810</v>
      </c>
      <c r="AA35" s="62">
        <f t="shared" si="8"/>
        <v>3450</v>
      </c>
      <c r="AB35" s="62">
        <f t="shared" si="8"/>
        <v>3110</v>
      </c>
      <c r="AC35" s="62">
        <f t="shared" si="8"/>
        <v>16550</v>
      </c>
      <c r="AD35" s="62">
        <f t="shared" si="8"/>
        <v>-3420</v>
      </c>
      <c r="AE35" s="62">
        <f t="shared" si="8"/>
        <v>5510</v>
      </c>
      <c r="AF35" s="62">
        <f t="shared" si="8"/>
        <v>-3290</v>
      </c>
      <c r="AG35" s="62">
        <f t="shared" si="8"/>
        <v>5410</v>
      </c>
      <c r="AH35" s="62">
        <f t="shared" si="8"/>
        <v>-21010</v>
      </c>
      <c r="AI35" s="62">
        <f t="shared" si="8"/>
        <v>-25148.398013750953</v>
      </c>
      <c r="AJ35" s="62">
        <f t="shared" si="8"/>
        <v>11276.536009445095</v>
      </c>
      <c r="AK35" s="62">
        <f>AK26+AK33</f>
        <v>3502.4548674465987</v>
      </c>
      <c r="AL35" s="62">
        <f t="shared" si="8"/>
        <v>2416.6925521113517</v>
      </c>
      <c r="AM35" s="62">
        <f t="shared" si="8"/>
        <v>4405.9021882467641</v>
      </c>
      <c r="AN35" s="62">
        <f t="shared" si="8"/>
        <v>6232.0873375220617</v>
      </c>
      <c r="AO35" s="62">
        <f t="shared" si="8"/>
        <v>5794.6330924228314</v>
      </c>
      <c r="AP35" s="62">
        <f t="shared" si="8"/>
        <v>6256.8060015124647</v>
      </c>
      <c r="AQ35" s="62">
        <f t="shared" si="8"/>
        <v>-45757.524086967307</v>
      </c>
      <c r="AR35" s="62">
        <f t="shared" si="8"/>
        <v>6264.9821266697145</v>
      </c>
      <c r="AS35" s="62">
        <f t="shared" si="8"/>
        <v>7949.5610976962271</v>
      </c>
      <c r="AT35" s="62">
        <f t="shared" si="8"/>
        <v>10346.162908716749</v>
      </c>
    </row>
    <row r="36" spans="1:46" x14ac:dyDescent="0.2">
      <c r="A36" s="99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</row>
    <row r="37" spans="1:46" x14ac:dyDescent="0.2">
      <c r="A37" s="92" t="s">
        <v>39</v>
      </c>
      <c r="B37" s="62">
        <v>-21500</v>
      </c>
      <c r="C37" s="62">
        <f>BS!B8</f>
        <v>40000</v>
      </c>
      <c r="D37" s="62">
        <f>BS!C8</f>
        <v>31210</v>
      </c>
      <c r="E37" s="62">
        <f>BS!D8</f>
        <v>20590</v>
      </c>
      <c r="F37" s="62">
        <f>BS!E8</f>
        <v>10240</v>
      </c>
      <c r="G37" s="62">
        <f>BS!F8</f>
        <v>14180</v>
      </c>
      <c r="H37" s="62">
        <f>BS!G8</f>
        <v>37790</v>
      </c>
      <c r="I37" s="62">
        <f>BS!H8</f>
        <v>42270</v>
      </c>
      <c r="J37" s="62">
        <f>BS!I8</f>
        <v>71480</v>
      </c>
      <c r="K37" s="62">
        <f>BS!J8</f>
        <v>58410</v>
      </c>
      <c r="L37" s="62">
        <f>BS!K8</f>
        <v>47420</v>
      </c>
      <c r="M37" s="62">
        <f>BS!L8</f>
        <v>80270</v>
      </c>
      <c r="N37" s="62">
        <f>BS!M8</f>
        <v>67570</v>
      </c>
      <c r="O37" s="62">
        <f>BS!N8</f>
        <v>68440</v>
      </c>
      <c r="P37" s="62">
        <f>BS!O8</f>
        <v>74440</v>
      </c>
      <c r="Q37" s="62">
        <f>BS!P8</f>
        <v>66720</v>
      </c>
      <c r="R37" s="62">
        <f>BS!Q8</f>
        <v>37070</v>
      </c>
      <c r="S37" s="62">
        <f>BS!R8</f>
        <v>66290</v>
      </c>
      <c r="T37" s="62">
        <f>BS!S8</f>
        <v>62080</v>
      </c>
      <c r="U37" s="62">
        <f>BS!T8</f>
        <v>17780</v>
      </c>
      <c r="V37" s="62">
        <f>BS!U8</f>
        <v>13080</v>
      </c>
      <c r="W37" s="62">
        <f>BS!V8</f>
        <v>25550</v>
      </c>
      <c r="X37" s="62">
        <f>BS!W8</f>
        <v>10590</v>
      </c>
      <c r="Y37" s="62">
        <f>BS!X8</f>
        <v>9880</v>
      </c>
      <c r="Z37" s="62">
        <f>BS!Y8</f>
        <v>34770</v>
      </c>
      <c r="AA37" s="62">
        <f>BS!Z8</f>
        <v>28960</v>
      </c>
      <c r="AB37" s="62">
        <f>BS!AA8</f>
        <v>32410</v>
      </c>
      <c r="AC37" s="62">
        <f>BS!AB8</f>
        <v>35520</v>
      </c>
      <c r="AD37" s="62">
        <f>BS!AC8</f>
        <v>52070</v>
      </c>
      <c r="AE37" s="62">
        <f>BS!AD8</f>
        <v>48650</v>
      </c>
      <c r="AF37" s="62">
        <f>BS!AE8</f>
        <v>54160</v>
      </c>
      <c r="AG37" s="62">
        <f>BS!AF8</f>
        <v>50870</v>
      </c>
      <c r="AH37" s="62">
        <f>BS!AG8</f>
        <v>56280</v>
      </c>
      <c r="AI37" s="62">
        <f>BS!AH8</f>
        <v>35270</v>
      </c>
      <c r="AJ37" s="62">
        <f>BS!AI8</f>
        <v>10121.601986249047</v>
      </c>
      <c r="AK37" s="62">
        <f>BS!AJ8</f>
        <v>21398.137995694142</v>
      </c>
      <c r="AL37" s="62">
        <f>BS!AK8</f>
        <v>24900.592863140741</v>
      </c>
      <c r="AM37" s="62">
        <f>BS!AL8</f>
        <v>27317.285415252092</v>
      </c>
      <c r="AN37" s="62">
        <f>BS!AM8</f>
        <v>31723.187603498856</v>
      </c>
      <c r="AO37" s="62">
        <f>BS!AN8</f>
        <v>37955.274941020922</v>
      </c>
      <c r="AP37" s="62">
        <f>BS!AO8</f>
        <v>43749.908033443753</v>
      </c>
      <c r="AQ37" s="62">
        <f>BS!AP8</f>
        <v>50006.714034956218</v>
      </c>
      <c r="AR37" s="62">
        <f>BS!AQ8</f>
        <v>4249.1899479889107</v>
      </c>
      <c r="AS37" s="62">
        <f>BS!AR8</f>
        <v>10514.172074658625</v>
      </c>
      <c r="AT37" s="62">
        <f>BS!AS8</f>
        <v>18463.733172354852</v>
      </c>
    </row>
    <row r="38" spans="1:46" x14ac:dyDescent="0.2">
      <c r="A38" s="9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</row>
    <row r="39" spans="1:46" ht="13.5" thickBot="1" x14ac:dyDescent="0.25">
      <c r="A39" s="92" t="s">
        <v>40</v>
      </c>
      <c r="B39" s="65">
        <f t="shared" ref="B39:S39" si="9">B35+B37</f>
        <v>40000</v>
      </c>
      <c r="C39" s="65">
        <f>C35+C37</f>
        <v>31210</v>
      </c>
      <c r="D39" s="65">
        <f t="shared" si="9"/>
        <v>20590</v>
      </c>
      <c r="E39" s="65">
        <f t="shared" si="9"/>
        <v>10240</v>
      </c>
      <c r="F39" s="65">
        <f t="shared" si="9"/>
        <v>14180</v>
      </c>
      <c r="G39" s="65">
        <f t="shared" si="9"/>
        <v>37790</v>
      </c>
      <c r="H39" s="65">
        <f t="shared" si="9"/>
        <v>42270</v>
      </c>
      <c r="I39" s="65">
        <f>I35+I37</f>
        <v>71480</v>
      </c>
      <c r="J39" s="65">
        <f t="shared" si="9"/>
        <v>58410</v>
      </c>
      <c r="K39" s="65">
        <f>K35+K37</f>
        <v>47420</v>
      </c>
      <c r="L39" s="65">
        <f t="shared" si="9"/>
        <v>80270</v>
      </c>
      <c r="M39" s="65">
        <f t="shared" si="9"/>
        <v>67570</v>
      </c>
      <c r="N39" s="65">
        <f t="shared" si="9"/>
        <v>68440</v>
      </c>
      <c r="O39" s="65">
        <f t="shared" si="9"/>
        <v>74440</v>
      </c>
      <c r="P39" s="65">
        <f t="shared" si="9"/>
        <v>66720</v>
      </c>
      <c r="Q39" s="65">
        <f t="shared" si="9"/>
        <v>37070</v>
      </c>
      <c r="R39" s="65">
        <f t="shared" si="9"/>
        <v>66290</v>
      </c>
      <c r="S39" s="65">
        <f t="shared" si="9"/>
        <v>62080</v>
      </c>
      <c r="T39" s="65">
        <f t="shared" ref="T39:AE39" si="10">T35+T37</f>
        <v>17780</v>
      </c>
      <c r="U39" s="65">
        <f t="shared" si="10"/>
        <v>13080</v>
      </c>
      <c r="V39" s="65">
        <f t="shared" si="10"/>
        <v>25550</v>
      </c>
      <c r="W39" s="65">
        <f t="shared" si="10"/>
        <v>10590</v>
      </c>
      <c r="X39" s="65">
        <f t="shared" si="10"/>
        <v>9880</v>
      </c>
      <c r="Y39" s="65">
        <f t="shared" si="10"/>
        <v>34770</v>
      </c>
      <c r="Z39" s="65">
        <f t="shared" si="10"/>
        <v>28960</v>
      </c>
      <c r="AA39" s="65">
        <f t="shared" si="10"/>
        <v>32410</v>
      </c>
      <c r="AB39" s="65">
        <f t="shared" si="10"/>
        <v>35520</v>
      </c>
      <c r="AC39" s="65">
        <f t="shared" si="10"/>
        <v>52070</v>
      </c>
      <c r="AD39" s="65">
        <f t="shared" si="10"/>
        <v>48650</v>
      </c>
      <c r="AE39" s="65">
        <f t="shared" si="10"/>
        <v>54160</v>
      </c>
      <c r="AF39" s="65">
        <f>AF35+AF37</f>
        <v>50870</v>
      </c>
      <c r="AG39" s="65">
        <f>AG35+AG37</f>
        <v>56280</v>
      </c>
      <c r="AH39" s="65">
        <f>AH35+AH37</f>
        <v>35270</v>
      </c>
      <c r="AI39" s="65">
        <f>AI35+AI37</f>
        <v>10121.601986249047</v>
      </c>
      <c r="AJ39" s="65">
        <f t="shared" ref="AJ39:AT39" si="11">AJ35+AJ37</f>
        <v>21398.137995694142</v>
      </c>
      <c r="AK39" s="65">
        <f>AK35+AK37</f>
        <v>24900.592863140741</v>
      </c>
      <c r="AL39" s="65">
        <f t="shared" si="11"/>
        <v>27317.285415252092</v>
      </c>
      <c r="AM39" s="65">
        <f t="shared" si="11"/>
        <v>31723.187603498856</v>
      </c>
      <c r="AN39" s="65">
        <f t="shared" si="11"/>
        <v>37955.274941020922</v>
      </c>
      <c r="AO39" s="65">
        <f t="shared" si="11"/>
        <v>43749.908033443753</v>
      </c>
      <c r="AP39" s="65">
        <f t="shared" si="11"/>
        <v>50006.714034956218</v>
      </c>
      <c r="AQ39" s="65">
        <f t="shared" si="11"/>
        <v>4249.1899479889107</v>
      </c>
      <c r="AR39" s="65">
        <f t="shared" si="11"/>
        <v>10514.172074658625</v>
      </c>
      <c r="AS39" s="65">
        <f t="shared" si="11"/>
        <v>18463.733172354852</v>
      </c>
      <c r="AT39" s="65">
        <f t="shared" si="11"/>
        <v>28809.896081071602</v>
      </c>
    </row>
    <row r="40" spans="1:46" ht="13.5" thickTop="1" x14ac:dyDescent="0.2">
      <c r="B40" s="62">
        <f>B39-BS!B8</f>
        <v>0</v>
      </c>
      <c r="C40" s="62">
        <f>C39-BS!C8</f>
        <v>0</v>
      </c>
      <c r="D40" s="62">
        <f>D39-BS!D8</f>
        <v>0</v>
      </c>
      <c r="E40" s="62">
        <f>E39-BS!E8</f>
        <v>0</v>
      </c>
      <c r="F40" s="62">
        <f>F39-BS!F8</f>
        <v>0</v>
      </c>
      <c r="G40" s="62">
        <f>G39-BS!G8</f>
        <v>0</v>
      </c>
      <c r="H40" s="62">
        <f>H39-BS!H8</f>
        <v>0</v>
      </c>
      <c r="I40" s="62">
        <f>I39-BS!I8</f>
        <v>0</v>
      </c>
      <c r="J40" s="62">
        <f>J39-BS!J8</f>
        <v>0</v>
      </c>
      <c r="K40" s="62">
        <f>K39-BS!K8</f>
        <v>0</v>
      </c>
      <c r="L40" s="62">
        <f>L39-BS!L8</f>
        <v>0</v>
      </c>
      <c r="M40" s="62">
        <f>M39-BS!M8</f>
        <v>0</v>
      </c>
      <c r="N40" s="62">
        <f>N39-BS!N8</f>
        <v>0</v>
      </c>
      <c r="O40" s="62">
        <f>O39-BS!O8</f>
        <v>0</v>
      </c>
      <c r="P40" s="62">
        <f>P39-BS!P8</f>
        <v>0</v>
      </c>
      <c r="Q40" s="62">
        <f>Q39-BS!Q8</f>
        <v>0</v>
      </c>
      <c r="R40" s="62">
        <f>R39-BS!R8</f>
        <v>0</v>
      </c>
      <c r="S40" s="62">
        <f>S39-BS!S8</f>
        <v>0</v>
      </c>
      <c r="T40" s="64">
        <f>T39-BS!T8</f>
        <v>0</v>
      </c>
      <c r="U40" s="62">
        <f>U39-BS!U8</f>
        <v>0</v>
      </c>
      <c r="V40" s="62">
        <f>V39-BS!V8</f>
        <v>0</v>
      </c>
      <c r="W40" s="62">
        <f>W39-BS!W8</f>
        <v>0</v>
      </c>
      <c r="X40" s="62">
        <f>X39-BS!X8</f>
        <v>0</v>
      </c>
      <c r="Y40" s="62">
        <f>Y39-BS!Y8</f>
        <v>0</v>
      </c>
      <c r="Z40" s="62">
        <f>Z39-BS!Z8</f>
        <v>0</v>
      </c>
      <c r="AA40" s="62">
        <f>AA39-BS!AA8</f>
        <v>0</v>
      </c>
      <c r="AB40" s="62">
        <f>AB39-BS!AB8</f>
        <v>0</v>
      </c>
      <c r="AC40" s="62">
        <f>AC39-BS!AC8</f>
        <v>0</v>
      </c>
      <c r="AD40" s="62">
        <f>AD39-BS!AD8</f>
        <v>0</v>
      </c>
      <c r="AE40" s="62">
        <f>AE39-BS!AE8</f>
        <v>0</v>
      </c>
      <c r="AF40" s="62">
        <f>AF39-BS!AF8</f>
        <v>0</v>
      </c>
      <c r="AG40" s="62">
        <f>AG39-BS!AG8</f>
        <v>0</v>
      </c>
      <c r="AH40" s="62">
        <f>AH39-BS!AH8</f>
        <v>0</v>
      </c>
      <c r="AI40" s="62">
        <f>AI39-BS!AI8</f>
        <v>0</v>
      </c>
      <c r="AJ40" s="62">
        <f>AJ39-BS!AJ8</f>
        <v>0</v>
      </c>
      <c r="AK40" s="62">
        <f>AK39-BS!AK8</f>
        <v>0</v>
      </c>
      <c r="AL40" s="62">
        <f>AL39-BS!AL8</f>
        <v>0</v>
      </c>
      <c r="AM40" s="62">
        <f>AM39-BS!AM8</f>
        <v>0</v>
      </c>
      <c r="AN40" s="62">
        <f>AN39-BS!AN8</f>
        <v>0</v>
      </c>
      <c r="AO40" s="62">
        <f>AO39-BS!AO8</f>
        <v>0</v>
      </c>
      <c r="AP40" s="62">
        <f>AP39-BS!AP8</f>
        <v>0</v>
      </c>
      <c r="AQ40" s="62">
        <f>AQ39-BS!AQ8</f>
        <v>0</v>
      </c>
      <c r="AR40" s="62">
        <f>AR39-BS!AR8</f>
        <v>0</v>
      </c>
      <c r="AS40" s="62">
        <f>AS39-BS!AS8</f>
        <v>0</v>
      </c>
      <c r="AT40" s="62">
        <f>AT39-BS!AT8</f>
        <v>0</v>
      </c>
    </row>
    <row r="41" spans="1:46" x14ac:dyDescent="0.2"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4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</row>
    <row r="42" spans="1:46" x14ac:dyDescent="0.2">
      <c r="A42" s="5" t="s">
        <v>82</v>
      </c>
      <c r="B42" s="62"/>
      <c r="C42" s="62">
        <f>BS!B33</f>
        <v>5000</v>
      </c>
      <c r="D42" s="62">
        <f>BS!C33</f>
        <v>4500</v>
      </c>
      <c r="E42" s="62">
        <f>BS!D33</f>
        <v>5000</v>
      </c>
      <c r="F42" s="62">
        <f>BS!E33</f>
        <v>5000</v>
      </c>
      <c r="G42" s="62">
        <f>BS!F33</f>
        <v>5000</v>
      </c>
      <c r="H42" s="62">
        <f>BS!G33</f>
        <v>5000</v>
      </c>
      <c r="I42" s="62">
        <f>BS!H33</f>
        <v>5500</v>
      </c>
      <c r="J42" s="62">
        <f>BS!I33</f>
        <v>5500</v>
      </c>
      <c r="K42" s="62">
        <f>BS!J33</f>
        <v>5500</v>
      </c>
      <c r="L42" s="62">
        <f>BS!K33</f>
        <v>5000</v>
      </c>
      <c r="M42" s="62">
        <f>BS!L33</f>
        <v>5000</v>
      </c>
      <c r="N42" s="62">
        <f>BS!M33</f>
        <v>5000</v>
      </c>
      <c r="O42" s="62">
        <f>BS!N33</f>
        <v>5000</v>
      </c>
      <c r="P42" s="62">
        <f>BS!O33</f>
        <v>5000</v>
      </c>
      <c r="Q42" s="62">
        <f>BS!P33</f>
        <v>4500</v>
      </c>
      <c r="R42" s="62">
        <f>BS!Q33</f>
        <v>4500</v>
      </c>
      <c r="S42" s="62">
        <f>BS!R33</f>
        <v>4500</v>
      </c>
      <c r="T42" s="62">
        <f>BS!S33</f>
        <v>4500</v>
      </c>
      <c r="U42" s="62">
        <f>BS!T33</f>
        <v>4500</v>
      </c>
      <c r="V42" s="62">
        <f>BS!U33</f>
        <v>4500</v>
      </c>
      <c r="W42" s="62">
        <f>BS!V33</f>
        <v>4500</v>
      </c>
      <c r="X42" s="62">
        <f>BS!W33</f>
        <v>4500</v>
      </c>
      <c r="Y42" s="62">
        <f>BS!X33</f>
        <v>4500</v>
      </c>
      <c r="Z42" s="62">
        <f>BS!Y33</f>
        <v>5000</v>
      </c>
      <c r="AA42" s="62">
        <f>BS!Z33</f>
        <v>5000</v>
      </c>
      <c r="AB42" s="62">
        <f>BS!AA33</f>
        <v>5000</v>
      </c>
      <c r="AC42" s="62">
        <f>BS!AB33</f>
        <v>5000</v>
      </c>
      <c r="AD42" s="62">
        <f>BS!AC33</f>
        <v>5000</v>
      </c>
      <c r="AE42" s="62">
        <f>BS!AD33</f>
        <v>5000</v>
      </c>
      <c r="AF42" s="62">
        <f>BS!AE33</f>
        <v>5000</v>
      </c>
      <c r="AG42" s="62">
        <f>BS!AF33</f>
        <v>5000</v>
      </c>
      <c r="AH42" s="62">
        <f>BS!AG33</f>
        <v>5000</v>
      </c>
      <c r="AI42" s="62">
        <f>BS!AH33</f>
        <v>5000</v>
      </c>
      <c r="AJ42" s="62">
        <f>BS!AI33</f>
        <v>5000</v>
      </c>
      <c r="AK42" s="62">
        <f>BS!AJ33</f>
        <v>5000</v>
      </c>
      <c r="AL42" s="62">
        <f>BS!AK33</f>
        <v>5000</v>
      </c>
      <c r="AM42" s="62">
        <f>BS!AL33</f>
        <v>5000</v>
      </c>
      <c r="AN42" s="62">
        <f>BS!AM33</f>
        <v>5000</v>
      </c>
      <c r="AO42" s="62">
        <f>BS!AN33</f>
        <v>5000</v>
      </c>
      <c r="AP42" s="62">
        <f>BS!AO33</f>
        <v>5000</v>
      </c>
      <c r="AQ42" s="62">
        <f>BS!AP33</f>
        <v>5000</v>
      </c>
      <c r="AR42" s="62">
        <f>BS!AQ33</f>
        <v>5000</v>
      </c>
      <c r="AS42" s="62">
        <f>BS!AR33</f>
        <v>5000</v>
      </c>
      <c r="AT42" s="62">
        <f>BS!AS33</f>
        <v>5000</v>
      </c>
    </row>
    <row r="43" spans="1:46" x14ac:dyDescent="0.2">
      <c r="A43" s="5" t="s">
        <v>83</v>
      </c>
      <c r="B43" s="62"/>
      <c r="C43" s="62">
        <f t="shared" ref="C43:AH43" si="12">B43</f>
        <v>0</v>
      </c>
      <c r="D43" s="62">
        <f t="shared" si="12"/>
        <v>0</v>
      </c>
      <c r="E43" s="62">
        <f t="shared" si="12"/>
        <v>0</v>
      </c>
      <c r="F43" s="62">
        <f t="shared" si="12"/>
        <v>0</v>
      </c>
      <c r="G43" s="62">
        <f t="shared" si="12"/>
        <v>0</v>
      </c>
      <c r="H43" s="62">
        <f t="shared" si="12"/>
        <v>0</v>
      </c>
      <c r="I43" s="62">
        <f t="shared" si="12"/>
        <v>0</v>
      </c>
      <c r="J43" s="62">
        <f t="shared" si="12"/>
        <v>0</v>
      </c>
      <c r="K43" s="62">
        <f t="shared" si="12"/>
        <v>0</v>
      </c>
      <c r="L43" s="62">
        <f t="shared" si="12"/>
        <v>0</v>
      </c>
      <c r="M43" s="62">
        <f t="shared" si="12"/>
        <v>0</v>
      </c>
      <c r="N43" s="62">
        <f t="shared" si="12"/>
        <v>0</v>
      </c>
      <c r="O43" s="62">
        <f t="shared" si="12"/>
        <v>0</v>
      </c>
      <c r="P43" s="62">
        <f t="shared" si="12"/>
        <v>0</v>
      </c>
      <c r="Q43" s="62">
        <f t="shared" si="12"/>
        <v>0</v>
      </c>
      <c r="R43" s="62">
        <f t="shared" si="12"/>
        <v>0</v>
      </c>
      <c r="S43" s="62">
        <f t="shared" si="12"/>
        <v>0</v>
      </c>
      <c r="T43" s="62">
        <f t="shared" si="12"/>
        <v>0</v>
      </c>
      <c r="U43" s="62">
        <f t="shared" si="12"/>
        <v>0</v>
      </c>
      <c r="V43" s="62">
        <f t="shared" si="12"/>
        <v>0</v>
      </c>
      <c r="W43" s="62">
        <f t="shared" si="12"/>
        <v>0</v>
      </c>
      <c r="X43" s="62">
        <f t="shared" si="12"/>
        <v>0</v>
      </c>
      <c r="Y43" s="62">
        <f t="shared" si="12"/>
        <v>0</v>
      </c>
      <c r="Z43" s="62">
        <f t="shared" si="12"/>
        <v>0</v>
      </c>
      <c r="AA43" s="62">
        <f t="shared" si="12"/>
        <v>0</v>
      </c>
      <c r="AB43" s="62">
        <f t="shared" si="12"/>
        <v>0</v>
      </c>
      <c r="AC43" s="62">
        <f t="shared" si="12"/>
        <v>0</v>
      </c>
      <c r="AD43" s="62">
        <f t="shared" si="12"/>
        <v>0</v>
      </c>
      <c r="AE43" s="62">
        <f t="shared" si="12"/>
        <v>0</v>
      </c>
      <c r="AF43" s="62">
        <f t="shared" si="12"/>
        <v>0</v>
      </c>
      <c r="AG43" s="62">
        <f t="shared" si="12"/>
        <v>0</v>
      </c>
      <c r="AH43" s="62">
        <f t="shared" si="12"/>
        <v>0</v>
      </c>
      <c r="AI43" s="62">
        <f t="shared" ref="AI43:AT43" si="13">AH43</f>
        <v>0</v>
      </c>
      <c r="AJ43" s="62">
        <f t="shared" si="13"/>
        <v>0</v>
      </c>
      <c r="AK43" s="62">
        <f t="shared" si="13"/>
        <v>0</v>
      </c>
      <c r="AL43" s="62">
        <f t="shared" si="13"/>
        <v>0</v>
      </c>
      <c r="AM43" s="62">
        <f t="shared" si="13"/>
        <v>0</v>
      </c>
      <c r="AN43" s="62">
        <f t="shared" si="13"/>
        <v>0</v>
      </c>
      <c r="AO43" s="62">
        <f t="shared" si="13"/>
        <v>0</v>
      </c>
      <c r="AP43" s="62">
        <f t="shared" si="13"/>
        <v>0</v>
      </c>
      <c r="AQ43" s="62">
        <f t="shared" si="13"/>
        <v>0</v>
      </c>
      <c r="AR43" s="62">
        <f t="shared" si="13"/>
        <v>0</v>
      </c>
      <c r="AS43" s="62">
        <f t="shared" si="13"/>
        <v>0</v>
      </c>
      <c r="AT43" s="62">
        <f t="shared" si="13"/>
        <v>0</v>
      </c>
    </row>
    <row r="44" spans="1:46" x14ac:dyDescent="0.2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</row>
    <row r="45" spans="1:46" x14ac:dyDescent="0.2">
      <c r="A45" s="5" t="s">
        <v>84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>
        <f t="shared" ref="T45:AT45" si="14">IF(S39+T26+T31+T30&gt;T43,S39+T26+T30+T31-T43,0)</f>
        <v>17780</v>
      </c>
      <c r="U45" s="62">
        <f t="shared" si="14"/>
        <v>13080</v>
      </c>
      <c r="V45" s="62">
        <f t="shared" si="14"/>
        <v>25550</v>
      </c>
      <c r="W45" s="62">
        <f t="shared" si="14"/>
        <v>10590</v>
      </c>
      <c r="X45" s="62">
        <f t="shared" si="14"/>
        <v>9880</v>
      </c>
      <c r="Y45" s="62">
        <f t="shared" si="14"/>
        <v>34270</v>
      </c>
      <c r="Z45" s="62">
        <f t="shared" si="14"/>
        <v>28960</v>
      </c>
      <c r="AA45" s="62">
        <f t="shared" si="14"/>
        <v>32410</v>
      </c>
      <c r="AB45" s="62">
        <f t="shared" si="14"/>
        <v>35520</v>
      </c>
      <c r="AC45" s="62">
        <f t="shared" si="14"/>
        <v>52070</v>
      </c>
      <c r="AD45" s="62">
        <f t="shared" si="14"/>
        <v>48650</v>
      </c>
      <c r="AE45" s="62">
        <f t="shared" si="14"/>
        <v>54160</v>
      </c>
      <c r="AF45" s="62">
        <f t="shared" si="14"/>
        <v>50870</v>
      </c>
      <c r="AG45" s="62">
        <f t="shared" si="14"/>
        <v>56280</v>
      </c>
      <c r="AH45" s="62">
        <f t="shared" si="14"/>
        <v>35270</v>
      </c>
      <c r="AI45" s="62">
        <f t="shared" si="14"/>
        <v>10121.601986249047</v>
      </c>
      <c r="AJ45" s="62">
        <f t="shared" si="14"/>
        <v>21398.137995694138</v>
      </c>
      <c r="AK45" s="62">
        <f t="shared" si="14"/>
        <v>24900.592863140744</v>
      </c>
      <c r="AL45" s="62">
        <f t="shared" si="14"/>
        <v>27317.285415252089</v>
      </c>
      <c r="AM45" s="62">
        <f t="shared" si="14"/>
        <v>31723.187603498853</v>
      </c>
      <c r="AN45" s="62">
        <f t="shared" si="14"/>
        <v>37955.274941020922</v>
      </c>
      <c r="AO45" s="62">
        <f t="shared" si="14"/>
        <v>43749.908033443753</v>
      </c>
      <c r="AP45" s="62">
        <f t="shared" si="14"/>
        <v>50006.714034956211</v>
      </c>
      <c r="AQ45" s="62">
        <f t="shared" si="14"/>
        <v>4249.1899479889107</v>
      </c>
      <c r="AR45" s="62">
        <f t="shared" si="14"/>
        <v>10514.172074658625</v>
      </c>
      <c r="AS45" s="62">
        <f t="shared" si="14"/>
        <v>18463.733172354856</v>
      </c>
      <c r="AT45" s="62">
        <f t="shared" si="14"/>
        <v>28809.896081071602</v>
      </c>
    </row>
    <row r="46" spans="1:46" x14ac:dyDescent="0.2"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</row>
    <row r="47" spans="1:46" x14ac:dyDescent="0.2">
      <c r="A47" s="5" t="s">
        <v>85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>
        <f t="shared" ref="T47:AT47" si="15">IF(S39+T26+T30+T31&lt;T43,T43-(S39+T26+T30+T31),0)</f>
        <v>0</v>
      </c>
      <c r="U47" s="62">
        <f t="shared" si="15"/>
        <v>0</v>
      </c>
      <c r="V47" s="62">
        <f t="shared" si="15"/>
        <v>0</v>
      </c>
      <c r="W47" s="62">
        <f t="shared" si="15"/>
        <v>0</v>
      </c>
      <c r="X47" s="62">
        <f t="shared" si="15"/>
        <v>0</v>
      </c>
      <c r="Y47" s="62">
        <f t="shared" si="15"/>
        <v>0</v>
      </c>
      <c r="Z47" s="62">
        <f t="shared" si="15"/>
        <v>0</v>
      </c>
      <c r="AA47" s="62">
        <f t="shared" si="15"/>
        <v>0</v>
      </c>
      <c r="AB47" s="62">
        <f t="shared" si="15"/>
        <v>0</v>
      </c>
      <c r="AC47" s="62">
        <f t="shared" si="15"/>
        <v>0</v>
      </c>
      <c r="AD47" s="62">
        <f t="shared" si="15"/>
        <v>0</v>
      </c>
      <c r="AE47" s="62">
        <f t="shared" si="15"/>
        <v>0</v>
      </c>
      <c r="AF47" s="62">
        <f t="shared" si="15"/>
        <v>0</v>
      </c>
      <c r="AG47" s="62">
        <f t="shared" si="15"/>
        <v>0</v>
      </c>
      <c r="AH47" s="62">
        <f t="shared" si="15"/>
        <v>0</v>
      </c>
      <c r="AI47" s="62">
        <f t="shared" si="15"/>
        <v>0</v>
      </c>
      <c r="AJ47" s="62">
        <f t="shared" si="15"/>
        <v>0</v>
      </c>
      <c r="AK47" s="62">
        <f t="shared" si="15"/>
        <v>0</v>
      </c>
      <c r="AL47" s="62">
        <f t="shared" si="15"/>
        <v>0</v>
      </c>
      <c r="AM47" s="62">
        <f t="shared" si="15"/>
        <v>0</v>
      </c>
      <c r="AN47" s="62">
        <f t="shared" si="15"/>
        <v>0</v>
      </c>
      <c r="AO47" s="62">
        <f t="shared" si="15"/>
        <v>0</v>
      </c>
      <c r="AP47" s="62">
        <f t="shared" si="15"/>
        <v>0</v>
      </c>
      <c r="AQ47" s="62">
        <f t="shared" si="15"/>
        <v>0</v>
      </c>
      <c r="AR47" s="62">
        <f t="shared" si="15"/>
        <v>0</v>
      </c>
      <c r="AS47" s="62">
        <f t="shared" si="15"/>
        <v>0</v>
      </c>
      <c r="AT47" s="62">
        <f t="shared" si="15"/>
        <v>0</v>
      </c>
    </row>
    <row r="48" spans="1:46" x14ac:dyDescent="0.2"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</row>
  </sheetData>
  <phoneticPr fontId="0" type="noConversion"/>
  <pageMargins left="0" right="0" top="0" bottom="0" header="0" footer="0"/>
  <pageSetup scale="67" fitToWidth="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9"/>
  <sheetViews>
    <sheetView workbookViewId="0">
      <selection activeCell="E46" sqref="E46"/>
    </sheetView>
  </sheetViews>
  <sheetFormatPr defaultColWidth="8.85546875" defaultRowHeight="12.75" x14ac:dyDescent="0.2"/>
  <cols>
    <col min="1" max="1" width="16.140625" customWidth="1"/>
    <col min="2" max="28" width="12.85546875" bestFit="1" customWidth="1"/>
    <col min="29" max="45" width="13.42578125" bestFit="1" customWidth="1"/>
    <col min="46" max="47" width="12.85546875" bestFit="1" customWidth="1"/>
    <col min="48" max="48" width="11.85546875" bestFit="1" customWidth="1"/>
    <col min="49" max="50" width="10.85546875" bestFit="1" customWidth="1"/>
    <col min="51" max="56" width="11.28515625" bestFit="1" customWidth="1"/>
    <col min="57" max="57" width="11.85546875" bestFit="1" customWidth="1"/>
  </cols>
  <sheetData>
    <row r="1" spans="1:56" x14ac:dyDescent="0.2">
      <c r="A1" t="s">
        <v>80</v>
      </c>
    </row>
    <row r="2" spans="1:56" x14ac:dyDescent="0.2">
      <c r="B2" s="96">
        <f>'Rolling 12'!B5</f>
        <v>42005</v>
      </c>
      <c r="C2" s="96">
        <f>'Rolling 12'!C5</f>
        <v>42036</v>
      </c>
      <c r="D2" s="96">
        <f>'Rolling 12'!D5</f>
        <v>42064</v>
      </c>
      <c r="E2" s="96">
        <f>'Rolling 12'!E5</f>
        <v>42095</v>
      </c>
      <c r="F2" s="96">
        <f>'Rolling 12'!F5</f>
        <v>42125</v>
      </c>
      <c r="G2" s="96">
        <f>'Rolling 12'!G5</f>
        <v>42156</v>
      </c>
      <c r="H2" s="96">
        <f>'Rolling 12'!H5</f>
        <v>42186</v>
      </c>
      <c r="I2" s="96">
        <f>'Rolling 12'!I5</f>
        <v>42217</v>
      </c>
      <c r="J2" s="96">
        <f>'Rolling 12'!J5</f>
        <v>42248</v>
      </c>
      <c r="K2" s="96">
        <f>'Rolling 12'!K5</f>
        <v>42278</v>
      </c>
      <c r="L2" s="96">
        <f>'Rolling 12'!L5</f>
        <v>42309</v>
      </c>
      <c r="M2" s="96">
        <f>'Rolling 12'!M5</f>
        <v>42339</v>
      </c>
      <c r="N2" s="96">
        <f>'Rolling 12'!N5</f>
        <v>42370</v>
      </c>
      <c r="O2" s="96">
        <f>'Rolling 12'!O5</f>
        <v>42401</v>
      </c>
      <c r="P2" s="96">
        <f>'Rolling 12'!P5</f>
        <v>42430</v>
      </c>
      <c r="Q2" s="96">
        <f>'Rolling 12'!Q5</f>
        <v>42461</v>
      </c>
      <c r="R2" s="96">
        <f>'Rolling 12'!R5</f>
        <v>42491</v>
      </c>
      <c r="S2" s="96">
        <f>'Rolling 12'!S5</f>
        <v>42522</v>
      </c>
      <c r="T2" s="96">
        <f>'Rolling 12'!T5</f>
        <v>42552</v>
      </c>
      <c r="U2" s="96">
        <f>'Rolling 12'!U5</f>
        <v>42583</v>
      </c>
      <c r="V2" s="96">
        <f>'Rolling 12'!V5</f>
        <v>42614</v>
      </c>
      <c r="W2" s="96">
        <f>'Rolling 12'!W5</f>
        <v>42644</v>
      </c>
      <c r="X2" s="96">
        <f>'Rolling 12'!X5</f>
        <v>42675</v>
      </c>
      <c r="Y2" s="96">
        <f>'Rolling 12'!Y5</f>
        <v>42705</v>
      </c>
      <c r="Z2" s="96">
        <f>'Rolling 12'!Z5</f>
        <v>42736</v>
      </c>
      <c r="AA2" s="96">
        <f>'Rolling 12'!AA5</f>
        <v>42767</v>
      </c>
      <c r="AB2" s="96">
        <f>'Rolling 12'!AB5</f>
        <v>42795</v>
      </c>
      <c r="AC2" s="96">
        <f>'Rolling 12'!AC5</f>
        <v>42826</v>
      </c>
      <c r="AD2" s="96">
        <f>'Rolling 12'!AD5</f>
        <v>42856</v>
      </c>
      <c r="AE2" s="96">
        <f>'Rolling 12'!AE5</f>
        <v>42887</v>
      </c>
      <c r="AF2" s="96">
        <f>'Rolling 12'!AF5</f>
        <v>42917</v>
      </c>
      <c r="AG2" s="96">
        <f>'Rolling 12'!AG5</f>
        <v>42948</v>
      </c>
      <c r="AH2" s="96">
        <f>'Rolling 12'!AH5</f>
        <v>42979</v>
      </c>
      <c r="AI2" s="96">
        <f>'Rolling 12'!AI5</f>
        <v>43009</v>
      </c>
      <c r="AJ2" s="96">
        <f>'Rolling 12'!AJ5</f>
        <v>43040</v>
      </c>
      <c r="AK2" s="96">
        <f>'Rolling 12'!AK5</f>
        <v>43070</v>
      </c>
      <c r="AL2" s="96">
        <f>'Rolling 12'!AL5</f>
        <v>43101</v>
      </c>
      <c r="AM2" s="96">
        <f>'Rolling 12'!AM5</f>
        <v>43132</v>
      </c>
      <c r="AN2" s="96">
        <f>'Rolling 12'!AN5</f>
        <v>43160</v>
      </c>
      <c r="AO2" s="96">
        <f>'Rolling 12'!AO5</f>
        <v>43191</v>
      </c>
      <c r="AP2" s="96">
        <f>'Rolling 12'!AP5</f>
        <v>43221</v>
      </c>
      <c r="AQ2" s="96">
        <f>'Rolling 12'!AQ5</f>
        <v>43252</v>
      </c>
      <c r="AR2" s="96">
        <f>'Rolling 12'!AR5</f>
        <v>43282</v>
      </c>
      <c r="AS2" s="96">
        <f>'Rolling 12'!AS5</f>
        <v>43313</v>
      </c>
      <c r="AT2" s="96">
        <f>'Rolling 12'!AT5</f>
        <v>43344</v>
      </c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x14ac:dyDescent="0.2">
      <c r="A3" t="s">
        <v>81</v>
      </c>
      <c r="B3" s="10">
        <f>'Rolling 12'!B7</f>
        <v>165000</v>
      </c>
      <c r="C3" s="10">
        <f>'Rolling 12'!C7</f>
        <v>335000</v>
      </c>
      <c r="D3" s="10">
        <f>'Rolling 12'!D7</f>
        <v>508500</v>
      </c>
      <c r="E3" s="10">
        <f>'Rolling 12'!E7</f>
        <v>680500</v>
      </c>
      <c r="F3" s="10">
        <f>'Rolling 12'!F7</f>
        <v>853500</v>
      </c>
      <c r="G3" s="10">
        <f>'Rolling 12'!G7</f>
        <v>1034000</v>
      </c>
      <c r="H3" s="10">
        <f>'Rolling 12'!H7</f>
        <v>1206000</v>
      </c>
      <c r="I3" s="10">
        <f>'Rolling 12'!I7</f>
        <v>1382000</v>
      </c>
      <c r="J3" s="10">
        <f>'Rolling 12'!J7</f>
        <v>1564000</v>
      </c>
      <c r="K3" s="10">
        <f>'Rolling 12'!K7</f>
        <v>1755000</v>
      </c>
      <c r="L3" s="10">
        <f>'Rolling 12'!L7</f>
        <v>1943000</v>
      </c>
      <c r="M3" s="10">
        <f>'Rolling 12'!M7</f>
        <v>2132500</v>
      </c>
      <c r="N3" s="10">
        <f>'Rolling 12'!N7</f>
        <v>2162000</v>
      </c>
      <c r="O3" s="10">
        <f>'Rolling 12'!O7</f>
        <v>2187500</v>
      </c>
      <c r="P3" s="10">
        <f>'Rolling 12'!P7</f>
        <v>2207500</v>
      </c>
      <c r="Q3" s="10">
        <f>'Rolling 12'!Q7</f>
        <v>2230500</v>
      </c>
      <c r="R3" s="10">
        <f>'Rolling 12'!R7</f>
        <v>2255500</v>
      </c>
      <c r="S3" s="10">
        <f>'Rolling 12'!S7</f>
        <v>2276000</v>
      </c>
      <c r="T3" s="10">
        <f>'Rolling 12'!T7</f>
        <v>2329000</v>
      </c>
      <c r="U3" s="10">
        <f>'Rolling 12'!U7</f>
        <v>2357500</v>
      </c>
      <c r="V3" s="10">
        <f>'Rolling 12'!V7</f>
        <v>2387500</v>
      </c>
      <c r="W3" s="10">
        <f>'Rolling 12'!W7</f>
        <v>2415500</v>
      </c>
      <c r="X3" s="10">
        <f>'Rolling 12'!X7</f>
        <v>2448500</v>
      </c>
      <c r="Y3" s="10">
        <f>'Rolling 12'!Y7</f>
        <v>2480000</v>
      </c>
      <c r="Z3" s="10">
        <f>'Rolling 12'!Z7</f>
        <v>2503000</v>
      </c>
      <c r="AA3" s="10">
        <f>'Rolling 12'!AA7</f>
        <v>2531000</v>
      </c>
      <c r="AB3" s="10">
        <f>'Rolling 12'!AB7</f>
        <v>2568000</v>
      </c>
      <c r="AC3" s="10">
        <f>'Rolling 12'!AC7</f>
        <v>2601000</v>
      </c>
      <c r="AD3" s="10">
        <f>'Rolling 12'!AD7</f>
        <v>2630500</v>
      </c>
      <c r="AE3" s="10">
        <f>'Rolling 12'!AE7</f>
        <v>2652000</v>
      </c>
      <c r="AF3" s="10">
        <f>'Rolling 12'!AF7</f>
        <v>2655500</v>
      </c>
      <c r="AG3" s="10">
        <f>'Rolling 12'!AG7</f>
        <v>2687000</v>
      </c>
      <c r="AH3" s="10">
        <f>'Rolling 12'!AH7</f>
        <v>2717500</v>
      </c>
      <c r="AI3" s="10">
        <f>'Rolling 12'!AI7</f>
        <v>2739400</v>
      </c>
      <c r="AJ3" s="10">
        <f>'Rolling 12'!AJ7</f>
        <v>2761500</v>
      </c>
      <c r="AK3" s="10">
        <f>'Rolling 12'!AK7</f>
        <v>2783600</v>
      </c>
      <c r="AL3" s="10">
        <f>'Rolling 12'!AL7</f>
        <v>2805350</v>
      </c>
      <c r="AM3" s="10">
        <f>'Rolling 12'!AM7</f>
        <v>2827700</v>
      </c>
      <c r="AN3" s="10">
        <f>'Rolling 12'!AN7</f>
        <v>2850750</v>
      </c>
      <c r="AO3" s="10">
        <f>'Rolling 12'!AO7</f>
        <v>2873550</v>
      </c>
      <c r="AP3" s="10">
        <f>'Rolling 12'!AP7</f>
        <v>2896300</v>
      </c>
      <c r="AQ3" s="10">
        <f>'Rolling 12'!AQ7</f>
        <v>2918550</v>
      </c>
      <c r="AR3" s="10">
        <f>'Rolling 12'!AR7</f>
        <v>2941400</v>
      </c>
      <c r="AS3" s="10">
        <f>'Rolling 12'!AS7</f>
        <v>2965000</v>
      </c>
      <c r="AT3" s="10">
        <f>'Rolling 12'!AT7</f>
        <v>2989250.0000000005</v>
      </c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pans="1:56" x14ac:dyDescent="0.2">
      <c r="A4" t="s">
        <v>127</v>
      </c>
      <c r="B4" s="10">
        <f>'Rolling 12'!B17</f>
        <v>50000</v>
      </c>
      <c r="C4" s="10">
        <f>'Rolling 12'!C17</f>
        <v>102250</v>
      </c>
      <c r="D4" s="10">
        <f>'Rolling 12'!D17</f>
        <v>160000</v>
      </c>
      <c r="E4" s="10">
        <f>'Rolling 12'!E17</f>
        <v>218500</v>
      </c>
      <c r="F4" s="10">
        <f>'Rolling 12'!F17</f>
        <v>280500</v>
      </c>
      <c r="G4" s="10">
        <f>'Rolling 12'!G17</f>
        <v>354500</v>
      </c>
      <c r="H4" s="10">
        <f>'Rolling 12'!H17</f>
        <v>422750</v>
      </c>
      <c r="I4" s="10">
        <f>'Rolling 12'!I17</f>
        <v>490750</v>
      </c>
      <c r="J4" s="10">
        <f>'Rolling 12'!J17</f>
        <v>563250</v>
      </c>
      <c r="K4" s="10">
        <f>'Rolling 12'!K17</f>
        <v>635250</v>
      </c>
      <c r="L4" s="10">
        <f>'Rolling 12'!L17</f>
        <v>702000</v>
      </c>
      <c r="M4" s="10">
        <f>'Rolling 12'!M17</f>
        <v>769250</v>
      </c>
      <c r="N4" s="10">
        <f>'Rolling 12'!N17</f>
        <v>792750</v>
      </c>
      <c r="O4" s="10">
        <f>'Rolling 12'!O17</f>
        <v>818500</v>
      </c>
      <c r="P4" s="10">
        <f>'Rolling 12'!P17</f>
        <v>837750</v>
      </c>
      <c r="Q4" s="10">
        <f>'Rolling 12'!Q17</f>
        <v>858500</v>
      </c>
      <c r="R4" s="10">
        <f>'Rolling 12'!R17</f>
        <v>878500</v>
      </c>
      <c r="S4" s="10">
        <f>'Rolling 12'!S17</f>
        <v>888600</v>
      </c>
      <c r="T4" s="10">
        <f>'Rolling 12'!T17</f>
        <v>909350</v>
      </c>
      <c r="U4" s="10">
        <f>'Rolling 12'!U17</f>
        <v>914850</v>
      </c>
      <c r="V4" s="10">
        <f>'Rolling 12'!V17</f>
        <v>918850</v>
      </c>
      <c r="W4" s="10">
        <f>'Rolling 12'!W17</f>
        <v>929850</v>
      </c>
      <c r="X4" s="10">
        <f>'Rolling 12'!X17</f>
        <v>942900</v>
      </c>
      <c r="Y4" s="10">
        <f>'Rolling 12'!Y17</f>
        <v>962450</v>
      </c>
      <c r="Z4" s="10">
        <f>'Rolling 12'!Z17</f>
        <v>975450</v>
      </c>
      <c r="AA4" s="10">
        <f>'Rolling 12'!AA17</f>
        <v>986950</v>
      </c>
      <c r="AB4" s="10">
        <f>'Rolling 12'!AB17</f>
        <v>1002450</v>
      </c>
      <c r="AC4" s="10">
        <f>'Rolling 12'!AC17</f>
        <v>1014700</v>
      </c>
      <c r="AD4" s="10">
        <f>'Rolling 12'!AD17</f>
        <v>1022450</v>
      </c>
      <c r="AE4" s="10">
        <f>'Rolling 12'!AE17</f>
        <v>1021600</v>
      </c>
      <c r="AF4" s="10">
        <f>'Rolling 12'!AF17</f>
        <v>1021850</v>
      </c>
      <c r="AG4" s="10">
        <f>'Rolling 12'!AG17</f>
        <v>1046850</v>
      </c>
      <c r="AH4" s="10">
        <f>'Rolling 12'!AH17</f>
        <v>1072850</v>
      </c>
      <c r="AI4" s="10">
        <f>'Rolling 12'!AI17</f>
        <v>1100380.588235294</v>
      </c>
      <c r="AJ4" s="10">
        <f>'Rolling 12'!AJ17</f>
        <v>1132120.588235294</v>
      </c>
      <c r="AK4" s="10">
        <f>'Rolling 12'!AK17</f>
        <v>1156860.588235294</v>
      </c>
      <c r="AL4" s="10">
        <f>'Rolling 12'!AL17</f>
        <v>1180134.1176470588</v>
      </c>
      <c r="AM4" s="10">
        <f>'Rolling 12'!AM17</f>
        <v>1203435.8823529412</v>
      </c>
      <c r="AN4" s="10">
        <f>'Rolling 12'!AN17</f>
        <v>1227270.588235294</v>
      </c>
      <c r="AO4" s="10">
        <f>'Rolling 12'!AO17</f>
        <v>1250843.5294117648</v>
      </c>
      <c r="AP4" s="10">
        <f>'Rolling 12'!AP17</f>
        <v>1275914.1176470588</v>
      </c>
      <c r="AQ4" s="10">
        <f>'Rolling 12'!AQ17</f>
        <v>1304961.1764705882</v>
      </c>
      <c r="AR4" s="10">
        <f>'Rolling 12'!AR17</f>
        <v>1331036.4705882352</v>
      </c>
      <c r="AS4" s="10">
        <f>'Rolling 12'!AS17</f>
        <v>1351647.0588235292</v>
      </c>
      <c r="AT4" s="10">
        <f>'Rolling 12'!AT17</f>
        <v>1371538.2352941178</v>
      </c>
      <c r="AU4" s="10"/>
      <c r="AV4" s="10"/>
      <c r="AW4" s="10"/>
      <c r="AX4" s="10"/>
      <c r="AY4" s="10"/>
      <c r="AZ4" s="10"/>
      <c r="BA4" s="10"/>
      <c r="BB4" s="10"/>
      <c r="BC4" s="10"/>
      <c r="BD4" s="10"/>
    </row>
    <row r="5" spans="1:56" x14ac:dyDescent="0.2">
      <c r="A5" t="s">
        <v>1</v>
      </c>
      <c r="B5" s="10">
        <f>'Rolling 12'!B37</f>
        <v>-20050</v>
      </c>
      <c r="C5" s="10">
        <f>'Rolling 12'!C37</f>
        <v>-33490</v>
      </c>
      <c r="D5" s="10">
        <f>'Rolling 12'!D37</f>
        <v>-39810</v>
      </c>
      <c r="E5" s="10">
        <f>'Rolling 12'!E37</f>
        <v>-43160</v>
      </c>
      <c r="F5" s="10">
        <f>'Rolling 12'!F37</f>
        <v>-42570</v>
      </c>
      <c r="G5" s="10">
        <f>'Rolling 12'!G37</f>
        <v>-31160</v>
      </c>
      <c r="H5" s="10">
        <f>'Rolling 12'!H37</f>
        <v>-24580</v>
      </c>
      <c r="I5" s="10">
        <f>'Rolling 12'!I37</f>
        <v>-19370</v>
      </c>
      <c r="J5" s="10">
        <f>'Rolling 12'!J37</f>
        <v>-9840</v>
      </c>
      <c r="K5" s="10">
        <f>'Rolling 12'!K37</f>
        <v>-930</v>
      </c>
      <c r="L5" s="10">
        <f>'Rolling 12'!L37</f>
        <v>4570</v>
      </c>
      <c r="M5" s="10">
        <f>'Rolling 12'!M37</f>
        <v>11470</v>
      </c>
      <c r="N5" s="10">
        <f>'Rolling 12'!N37</f>
        <v>43890</v>
      </c>
      <c r="O5" s="10">
        <f>'Rolling 12'!O37</f>
        <v>65380</v>
      </c>
      <c r="P5" s="10">
        <f>'Rolling 12'!P37</f>
        <v>80130</v>
      </c>
      <c r="Q5" s="10">
        <f>'Rolling 12'!Q37</f>
        <v>95080</v>
      </c>
      <c r="R5" s="10">
        <f>'Rolling 12'!R37</f>
        <v>108160</v>
      </c>
      <c r="S5" s="10">
        <f>'Rolling 12'!S37</f>
        <v>110540</v>
      </c>
      <c r="T5" s="10">
        <f>'Rolling 12'!T37</f>
        <v>109326.66666666666</v>
      </c>
      <c r="U5" s="10">
        <f>'Rolling 12'!U37</f>
        <v>94883.333333333328</v>
      </c>
      <c r="V5" s="10">
        <f>'Rolling 12'!V37</f>
        <v>81440</v>
      </c>
      <c r="W5" s="10">
        <f>'Rolling 12'!W37</f>
        <v>71086.666666666657</v>
      </c>
      <c r="X5" s="10">
        <f>'Rolling 12'!X37</f>
        <v>61893.333333333328</v>
      </c>
      <c r="Y5" s="10">
        <f>'Rolling 12'!Y37</f>
        <v>59099.999999999993</v>
      </c>
      <c r="Z5" s="10">
        <f>'Rolling 12'!Z37</f>
        <v>51836.666666666664</v>
      </c>
      <c r="AA5" s="10">
        <f>'Rolling 12'!AA37</f>
        <v>47003.333333333328</v>
      </c>
      <c r="AB5" s="10">
        <f>'Rolling 12'!AB37</f>
        <v>41850</v>
      </c>
      <c r="AC5" s="10">
        <f>'Rolling 12'!AC37</f>
        <v>34066.666666666664</v>
      </c>
      <c r="AD5" s="10">
        <f>'Rolling 12'!AD37</f>
        <v>25143.333333333328</v>
      </c>
      <c r="AE5" s="10">
        <f>'Rolling 12'!AE37</f>
        <v>10679.999999999993</v>
      </c>
      <c r="AF5" s="10">
        <f>'Rolling 12'!AF37</f>
        <v>8039.9999999999927</v>
      </c>
      <c r="AG5" s="10">
        <f>'Rolling 12'!AG37</f>
        <v>28249.999999999993</v>
      </c>
      <c r="AH5" s="10">
        <f>'Rolling 12'!AH37</f>
        <v>46269.999999999993</v>
      </c>
      <c r="AI5" s="10">
        <f>'Rolling 12'!AI37</f>
        <v>66128.601986248876</v>
      </c>
      <c r="AJ5" s="10">
        <f>'Rolling 12'!AJ37</f>
        <v>88977.13799569392</v>
      </c>
      <c r="AK5" s="10">
        <f>'Rolling 12'!AK37</f>
        <v>103973.59286314072</v>
      </c>
      <c r="AL5" s="10">
        <f>'Rolling 12'!AL37</f>
        <v>116533.28541525215</v>
      </c>
      <c r="AM5" s="10">
        <f>'Rolling 12'!AM37</f>
        <v>133104.18760349898</v>
      </c>
      <c r="AN5" s="10">
        <f>'Rolling 12'!AN37</f>
        <v>152360.27494102088</v>
      </c>
      <c r="AO5" s="10">
        <f>'Rolling 12'!AO37</f>
        <v>170276.90803344388</v>
      </c>
      <c r="AP5" s="10">
        <f>'Rolling 12'!AP37</f>
        <v>186950.71403495618</v>
      </c>
      <c r="AQ5" s="10">
        <f>'Rolling 12'!AQ37</f>
        <v>206999.18994798878</v>
      </c>
      <c r="AR5" s="10">
        <f>'Rolling 12'!AR37</f>
        <v>225782.17207465833</v>
      </c>
      <c r="AS5" s="10">
        <f>'Rolling 12'!AS37</f>
        <v>239078.73317235461</v>
      </c>
      <c r="AT5" s="10">
        <f>'Rolling 12'!AT37</f>
        <v>251732.89608107181</v>
      </c>
      <c r="AU5" s="10"/>
      <c r="AV5" s="10"/>
      <c r="AW5" s="10"/>
      <c r="AX5" s="10"/>
      <c r="AY5" s="10"/>
      <c r="AZ5" s="10"/>
      <c r="BA5" s="10"/>
      <c r="BB5" s="10"/>
      <c r="BC5" s="10"/>
      <c r="BD5" s="10"/>
    </row>
    <row r="6" spans="1:56" x14ac:dyDescent="0.2">
      <c r="A6" t="s">
        <v>128</v>
      </c>
      <c r="B6" s="10">
        <f>'Rolling 12'!B22</f>
        <v>14000</v>
      </c>
      <c r="C6" s="10">
        <f>'Rolling 12'!C22</f>
        <v>28000</v>
      </c>
      <c r="D6" s="10">
        <f>'Rolling 12'!D22</f>
        <v>42000</v>
      </c>
      <c r="E6" s="10">
        <f>'Rolling 12'!E22</f>
        <v>56000</v>
      </c>
      <c r="F6" s="10">
        <f>'Rolling 12'!F22</f>
        <v>70000</v>
      </c>
      <c r="G6" s="10">
        <f>'Rolling 12'!G22</f>
        <v>84000</v>
      </c>
      <c r="H6" s="10">
        <f>'Rolling 12'!H22</f>
        <v>98000</v>
      </c>
      <c r="I6" s="10">
        <f>'Rolling 12'!I22</f>
        <v>112000</v>
      </c>
      <c r="J6" s="10">
        <f>'Rolling 12'!J22</f>
        <v>126000</v>
      </c>
      <c r="K6" s="10">
        <f>'Rolling 12'!K22</f>
        <v>140000</v>
      </c>
      <c r="L6" s="10">
        <f>'Rolling 12'!L22</f>
        <v>154000</v>
      </c>
      <c r="M6" s="10">
        <f>'Rolling 12'!M22</f>
        <v>168000</v>
      </c>
      <c r="N6" s="10">
        <f>'Rolling 12'!N22</f>
        <v>168000</v>
      </c>
      <c r="O6" s="10">
        <f>'Rolling 12'!O22</f>
        <v>175500</v>
      </c>
      <c r="P6" s="10">
        <f>'Rolling 12'!P22</f>
        <v>183000</v>
      </c>
      <c r="Q6" s="10">
        <f>'Rolling 12'!Q22</f>
        <v>190500</v>
      </c>
      <c r="R6" s="10">
        <f>'Rolling 12'!R22</f>
        <v>198000</v>
      </c>
      <c r="S6" s="10">
        <f>'Rolling 12'!S22</f>
        <v>205500</v>
      </c>
      <c r="T6" s="10">
        <f>'Rolling 12'!T22</f>
        <v>214250</v>
      </c>
      <c r="U6" s="10">
        <f>'Rolling 12'!U22</f>
        <v>223000</v>
      </c>
      <c r="V6" s="10">
        <f>'Rolling 12'!V22</f>
        <v>231750</v>
      </c>
      <c r="W6" s="10">
        <f>'Rolling 12'!W22</f>
        <v>240500</v>
      </c>
      <c r="X6" s="10">
        <f>'Rolling 12'!X22</f>
        <v>249250</v>
      </c>
      <c r="Y6" s="10">
        <f>'Rolling 12'!Y22</f>
        <v>258000</v>
      </c>
      <c r="Z6" s="10">
        <f>'Rolling 12'!Z22</f>
        <v>266750</v>
      </c>
      <c r="AA6" s="10">
        <f>'Rolling 12'!AA22</f>
        <v>271250</v>
      </c>
      <c r="AB6" s="10">
        <f>'Rolling 12'!AB22</f>
        <v>275750</v>
      </c>
      <c r="AC6" s="10">
        <f>'Rolling 12'!AC22</f>
        <v>280250</v>
      </c>
      <c r="AD6" s="10">
        <f>'Rolling 12'!AD22</f>
        <v>284750</v>
      </c>
      <c r="AE6" s="10">
        <f>'Rolling 12'!AE22</f>
        <v>289250</v>
      </c>
      <c r="AF6" s="10">
        <f>'Rolling 12'!AF22</f>
        <v>292500</v>
      </c>
      <c r="AG6" s="10">
        <f>'Rolling 12'!AG22</f>
        <v>295750</v>
      </c>
      <c r="AH6" s="10">
        <f>'Rolling 12'!AH22</f>
        <v>299000</v>
      </c>
      <c r="AI6" s="10">
        <f>'Rolling 12'!AI22</f>
        <v>307830.16806722688</v>
      </c>
      <c r="AJ6" s="10">
        <f>'Rolling 12'!AJ22</f>
        <v>316948.73949579831</v>
      </c>
      <c r="AK6" s="10">
        <f>'Rolling 12'!AK22</f>
        <v>326067.31092436973</v>
      </c>
      <c r="AL6" s="10">
        <f>'Rolling 12'!AL22</f>
        <v>334681.17647058819</v>
      </c>
      <c r="AM6" s="10">
        <f>'Rolling 12'!AM22</f>
        <v>340910.25210084027</v>
      </c>
      <c r="AN6" s="10">
        <f>'Rolling 12'!AN22</f>
        <v>348148.73949579825</v>
      </c>
      <c r="AO6" s="10">
        <f>'Rolling 12'!AO22</f>
        <v>355026.72268907563</v>
      </c>
      <c r="AP6" s="10">
        <f>'Rolling 12'!AP22</f>
        <v>361832.60504201683</v>
      </c>
      <c r="AQ6" s="10">
        <f>'Rolling 12'!AQ22</f>
        <v>367917.47899159667</v>
      </c>
      <c r="AR6" s="10">
        <f>'Rolling 12'!AR22</f>
        <v>374867.56302521011</v>
      </c>
      <c r="AS6" s="10">
        <f>'Rolling 12'!AS22</f>
        <v>382899.15966386558</v>
      </c>
      <c r="AT6" s="10">
        <f>'Rolling 12'!AT22</f>
        <v>391868.06722689071</v>
      </c>
      <c r="AU6" s="10"/>
      <c r="AV6" s="10"/>
      <c r="AW6" s="10"/>
      <c r="AX6" s="10"/>
      <c r="AY6" s="10"/>
      <c r="AZ6" s="10"/>
      <c r="BA6" s="10"/>
      <c r="BB6" s="10"/>
      <c r="BC6" s="10"/>
      <c r="BD6" s="10"/>
    </row>
    <row r="7" spans="1:56" x14ac:dyDescent="0.2">
      <c r="A7" t="s">
        <v>121</v>
      </c>
      <c r="B7" s="10">
        <f>'Rolling 12'!B11</f>
        <v>80000</v>
      </c>
      <c r="C7" s="10">
        <f>'Rolling 12'!C11</f>
        <v>164000</v>
      </c>
      <c r="D7" s="10">
        <f>'Rolling 12'!D11</f>
        <v>253500</v>
      </c>
      <c r="E7" s="10">
        <f>'Rolling 12'!E11</f>
        <v>342000</v>
      </c>
      <c r="F7" s="10">
        <f>'Rolling 12'!F11</f>
        <v>435000</v>
      </c>
      <c r="G7" s="10">
        <f>'Rolling 12'!G11</f>
        <v>537500</v>
      </c>
      <c r="H7" s="10">
        <f>'Rolling 12'!H11</f>
        <v>634500</v>
      </c>
      <c r="I7" s="10">
        <f>'Rolling 12'!I11</f>
        <v>732500</v>
      </c>
      <c r="J7" s="10">
        <f>'Rolling 12'!J11</f>
        <v>836500</v>
      </c>
      <c r="K7" s="10">
        <f>'Rolling 12'!K11</f>
        <v>942500</v>
      </c>
      <c r="L7" s="10">
        <f>'Rolling 12'!L11</f>
        <v>1045000</v>
      </c>
      <c r="M7" s="10">
        <f>'Rolling 12'!M11</f>
        <v>1148000</v>
      </c>
      <c r="N7" s="10">
        <f>'Rolling 12'!N11</f>
        <v>1177500</v>
      </c>
      <c r="O7" s="10">
        <f>'Rolling 12'!O11</f>
        <v>1207500</v>
      </c>
      <c r="P7" s="10">
        <f>'Rolling 12'!P11</f>
        <v>1231000</v>
      </c>
      <c r="Q7" s="10">
        <f>'Rolling 12'!Q11</f>
        <v>1259500</v>
      </c>
      <c r="R7" s="10">
        <f>'Rolling 12'!R11</f>
        <v>1286000</v>
      </c>
      <c r="S7" s="10">
        <f>'Rolling 12'!S11</f>
        <v>1306000</v>
      </c>
      <c r="T7" s="10">
        <f>'Rolling 12'!T11</f>
        <v>1336000</v>
      </c>
      <c r="U7" s="10">
        <f>'Rolling 12'!U11</f>
        <v>1348500</v>
      </c>
      <c r="V7" s="10">
        <f>'Rolling 12'!V11</f>
        <v>1360500</v>
      </c>
      <c r="W7" s="10">
        <f>'Rolling 12'!W11</f>
        <v>1379500</v>
      </c>
      <c r="X7" s="10">
        <f>'Rolling 12'!X11</f>
        <v>1399000</v>
      </c>
      <c r="Y7" s="10">
        <f>'Rolling 12'!Y11</f>
        <v>1425000</v>
      </c>
      <c r="Z7" s="10">
        <f>'Rolling 12'!Z11</f>
        <v>1441000</v>
      </c>
      <c r="AA7" s="10">
        <f>'Rolling 12'!AA11</f>
        <v>1456000</v>
      </c>
      <c r="AB7" s="10">
        <f>'Rolling 12'!AB11</f>
        <v>1474500</v>
      </c>
      <c r="AC7" s="10">
        <f>'Rolling 12'!AC11</f>
        <v>1490500</v>
      </c>
      <c r="AD7" s="10">
        <f>'Rolling 12'!AD11</f>
        <v>1504000</v>
      </c>
      <c r="AE7" s="10">
        <f>'Rolling 12'!AE11</f>
        <v>1509000</v>
      </c>
      <c r="AF7" s="10">
        <f>'Rolling 12'!AF11</f>
        <v>1513000</v>
      </c>
      <c r="AG7" s="10">
        <f>'Rolling 12'!AG11</f>
        <v>1542000</v>
      </c>
      <c r="AH7" s="10">
        <f>'Rolling 12'!AH11</f>
        <v>1571000</v>
      </c>
      <c r="AI7" s="10">
        <f>'Rolling 12'!AI11</f>
        <v>1590540</v>
      </c>
      <c r="AJ7" s="10">
        <f>'Rolling 12'!AJ11</f>
        <v>1614400</v>
      </c>
      <c r="AK7" s="10">
        <f>'Rolling 12'!AK11</f>
        <v>1631260</v>
      </c>
      <c r="AL7" s="10">
        <f>'Rolling 12'!AL11</f>
        <v>1649310</v>
      </c>
      <c r="AM7" s="10">
        <f>'Rolling 12'!AM11</f>
        <v>1667820</v>
      </c>
      <c r="AN7" s="10">
        <f>'Rolling 12'!AN11</f>
        <v>1688450</v>
      </c>
      <c r="AO7" s="10">
        <f>'Rolling 12'!AO11</f>
        <v>1705930</v>
      </c>
      <c r="AP7" s="10">
        <f>'Rolling 12'!AP11</f>
        <v>1723080</v>
      </c>
      <c r="AQ7" s="10">
        <f>'Rolling 12'!AQ11</f>
        <v>1742430</v>
      </c>
      <c r="AR7" s="10">
        <f>'Rolling 12'!AR11</f>
        <v>1762240</v>
      </c>
      <c r="AS7" s="10">
        <f>'Rolling 12'!AS11</f>
        <v>1778499.9999999998</v>
      </c>
      <c r="AT7" s="10">
        <f>'Rolling 12'!AT11</f>
        <v>1793550.0000000002</v>
      </c>
      <c r="AU7" s="10"/>
      <c r="AV7" s="10"/>
      <c r="AW7" s="10"/>
      <c r="AX7" s="10"/>
      <c r="AY7" s="10"/>
      <c r="AZ7" s="10"/>
      <c r="BA7" s="10"/>
      <c r="BB7" s="10"/>
      <c r="BC7" s="10"/>
      <c r="BD7" s="10"/>
    </row>
    <row r="9" spans="1:56" x14ac:dyDescent="0.2">
      <c r="B9" s="96">
        <f>CF!C6</f>
        <v>42036</v>
      </c>
      <c r="C9" s="96">
        <f>CF!D6</f>
        <v>42064</v>
      </c>
      <c r="D9" s="96">
        <f>CF!E6</f>
        <v>42095</v>
      </c>
      <c r="E9" s="96">
        <f>CF!F6</f>
        <v>42125</v>
      </c>
      <c r="F9" s="96">
        <f>CF!G6</f>
        <v>42156</v>
      </c>
      <c r="G9" s="96">
        <f>CF!H6</f>
        <v>42186</v>
      </c>
      <c r="H9" s="96">
        <f>CF!I6</f>
        <v>42217</v>
      </c>
      <c r="I9" s="96">
        <f>CF!J6</f>
        <v>42248</v>
      </c>
      <c r="J9" s="96">
        <f>CF!K6</f>
        <v>42278</v>
      </c>
      <c r="K9" s="96">
        <f>CF!L6</f>
        <v>42309</v>
      </c>
      <c r="L9" s="96">
        <f>CF!M6</f>
        <v>42339</v>
      </c>
      <c r="M9" s="96">
        <f>CF!N6</f>
        <v>42370</v>
      </c>
      <c r="N9" s="96">
        <f>CF!O6</f>
        <v>42401</v>
      </c>
      <c r="O9" s="96">
        <f>CF!P6</f>
        <v>42430</v>
      </c>
      <c r="P9" s="96">
        <f>CF!Q6</f>
        <v>42461</v>
      </c>
      <c r="Q9" s="96">
        <f>CF!R6</f>
        <v>42491</v>
      </c>
      <c r="R9" s="96">
        <f>CF!S6</f>
        <v>42522</v>
      </c>
      <c r="S9" s="96">
        <f>CF!T6</f>
        <v>42552</v>
      </c>
      <c r="T9" s="96">
        <f>CF!U6</f>
        <v>42583</v>
      </c>
      <c r="U9" s="96">
        <f>CF!V6</f>
        <v>42614</v>
      </c>
      <c r="V9" s="96">
        <f>CF!W6</f>
        <v>42644</v>
      </c>
      <c r="W9" s="96">
        <f>CF!X6</f>
        <v>42675</v>
      </c>
      <c r="X9" s="96">
        <f>CF!Y6</f>
        <v>42705</v>
      </c>
      <c r="Y9" s="96">
        <f>CF!Z6</f>
        <v>42736</v>
      </c>
      <c r="Z9" s="96">
        <f>CF!AA6</f>
        <v>42767</v>
      </c>
      <c r="AA9" s="96">
        <f>CF!AB6</f>
        <v>42795</v>
      </c>
      <c r="AB9" s="96">
        <f>CF!AC6</f>
        <v>42826</v>
      </c>
      <c r="AC9" s="96">
        <f>CF!AD6</f>
        <v>42856</v>
      </c>
      <c r="AD9" s="96">
        <f>CF!AE6</f>
        <v>42887</v>
      </c>
      <c r="AE9" s="96">
        <f>CF!AF6</f>
        <v>42917</v>
      </c>
      <c r="AF9" s="96">
        <f>CF!AG6</f>
        <v>42948</v>
      </c>
      <c r="AG9" s="96">
        <f>CF!AH6</f>
        <v>42979</v>
      </c>
      <c r="AH9" s="96">
        <f>CF!AI6</f>
        <v>43009</v>
      </c>
      <c r="AI9" s="96">
        <f>CF!AJ6</f>
        <v>43040</v>
      </c>
      <c r="AJ9" s="96">
        <f>CF!AK6</f>
        <v>43070</v>
      </c>
      <c r="AK9" s="96">
        <f>CF!AL6</f>
        <v>43101</v>
      </c>
      <c r="AL9" s="96">
        <f>CF!AM6</f>
        <v>43132</v>
      </c>
      <c r="AM9" s="96">
        <f>CF!AN6</f>
        <v>43160</v>
      </c>
      <c r="AN9" s="96">
        <f>CF!AO6</f>
        <v>43191</v>
      </c>
      <c r="AO9" s="96">
        <f>CF!AP6</f>
        <v>43221</v>
      </c>
      <c r="AP9" s="96">
        <f>CF!AQ6</f>
        <v>43252</v>
      </c>
      <c r="AQ9" s="96">
        <f>CF!AR6</f>
        <v>43282</v>
      </c>
      <c r="AR9" s="96">
        <f>CF!AS6</f>
        <v>43313</v>
      </c>
      <c r="AS9" s="96">
        <f>CF!AT6</f>
        <v>43344</v>
      </c>
    </row>
    <row r="10" spans="1:56" x14ac:dyDescent="0.2">
      <c r="A10" t="s">
        <v>71</v>
      </c>
      <c r="B10" s="10">
        <f>CF!C21</f>
        <v>-8290</v>
      </c>
      <c r="C10" s="10">
        <f>CF!D21</f>
        <v>-11120</v>
      </c>
      <c r="D10" s="10">
        <f>CF!E21</f>
        <v>-10350</v>
      </c>
      <c r="E10" s="10">
        <f>CF!F21</f>
        <v>3940</v>
      </c>
      <c r="F10" s="10">
        <f>CF!G21</f>
        <v>23610</v>
      </c>
      <c r="G10" s="10">
        <f>CF!H21</f>
        <v>3980</v>
      </c>
      <c r="H10" s="10">
        <f>CF!I21</f>
        <v>29210</v>
      </c>
      <c r="I10" s="10">
        <f>CF!J21</f>
        <v>-3070</v>
      </c>
      <c r="J10" s="10">
        <f>CF!K21</f>
        <v>-490</v>
      </c>
      <c r="K10" s="10">
        <f>CF!L21</f>
        <v>42850</v>
      </c>
      <c r="L10" s="10">
        <f>CF!M21</f>
        <v>-2700</v>
      </c>
      <c r="M10" s="10">
        <f>CF!N21</f>
        <v>10870</v>
      </c>
      <c r="N10" s="10">
        <f>CF!O21</f>
        <v>16000</v>
      </c>
      <c r="O10" s="10">
        <f>CF!P21</f>
        <v>2780</v>
      </c>
      <c r="P10" s="10">
        <f>CF!Q21</f>
        <v>25350</v>
      </c>
      <c r="Q10" s="10">
        <f>CF!R21</f>
        <v>29220</v>
      </c>
      <c r="R10" s="10">
        <f>CF!S21</f>
        <v>-4210</v>
      </c>
      <c r="S10" s="10">
        <f>CF!T21</f>
        <v>5700</v>
      </c>
      <c r="T10" s="10">
        <f>CF!U21</f>
        <v>-4700</v>
      </c>
      <c r="U10" s="10">
        <f>CF!V21</f>
        <v>12470</v>
      </c>
      <c r="V10" s="10">
        <f>CF!W21</f>
        <v>-14960</v>
      </c>
      <c r="W10" s="10">
        <f>CF!X21</f>
        <v>-710</v>
      </c>
      <c r="X10" s="10">
        <f>CF!Y21</f>
        <v>34390</v>
      </c>
      <c r="Y10" s="10">
        <f>CF!Z21</f>
        <v>-5810</v>
      </c>
      <c r="Z10" s="10">
        <f>CF!AA21</f>
        <v>3450</v>
      </c>
      <c r="AA10" s="10">
        <f>CF!AB21</f>
        <v>3110</v>
      </c>
      <c r="AB10" s="10">
        <f>CF!AC21</f>
        <v>16550</v>
      </c>
      <c r="AC10" s="10">
        <f>CF!AD21</f>
        <v>-3420</v>
      </c>
      <c r="AD10" s="10">
        <f>CF!AE21</f>
        <v>5510</v>
      </c>
      <c r="AE10" s="10">
        <f>CF!AF21</f>
        <v>9210</v>
      </c>
      <c r="AF10" s="10">
        <f>CF!AG21</f>
        <v>27910</v>
      </c>
      <c r="AG10" s="10">
        <f>CF!AH21</f>
        <v>1490</v>
      </c>
      <c r="AH10" s="10">
        <f>CF!AI21</f>
        <v>-7648.3980137509534</v>
      </c>
      <c r="AI10" s="10">
        <f>CF!AJ21</f>
        <v>23776.536009445095</v>
      </c>
      <c r="AJ10" s="10">
        <f>CF!AK21</f>
        <v>23502.454867446599</v>
      </c>
      <c r="AK10" s="10">
        <f>CF!AL21</f>
        <v>22416.692552111352</v>
      </c>
      <c r="AL10" s="10">
        <f>CF!AM21</f>
        <v>24405.902188246764</v>
      </c>
      <c r="AM10" s="10">
        <f>CF!AN21</f>
        <v>26232.087337522062</v>
      </c>
      <c r="AN10" s="10">
        <f>CF!AO21</f>
        <v>25794.633092422831</v>
      </c>
      <c r="AO10" s="10">
        <f>CF!AP21</f>
        <v>26256.806001512465</v>
      </c>
      <c r="AP10" s="10">
        <f>CF!AQ21</f>
        <v>24242.475913032693</v>
      </c>
      <c r="AQ10" s="10">
        <f>CF!AR21</f>
        <v>26264.982126669714</v>
      </c>
      <c r="AR10" s="10">
        <f>CF!AS21</f>
        <v>27949.561097696227</v>
      </c>
      <c r="AS10" s="10">
        <f>CF!AT21</f>
        <v>30346.162908716749</v>
      </c>
    </row>
    <row r="11" spans="1:56" x14ac:dyDescent="0.2">
      <c r="A11" t="s">
        <v>1</v>
      </c>
      <c r="B11" s="10">
        <f>'PL by Month'!C37</f>
        <v>-13440</v>
      </c>
      <c r="C11" s="10">
        <f>'PL by Month'!D37</f>
        <v>-6320</v>
      </c>
      <c r="D11" s="10">
        <f>'PL by Month'!E37</f>
        <v>-3350</v>
      </c>
      <c r="E11" s="10">
        <f>'PL by Month'!F37</f>
        <v>590</v>
      </c>
      <c r="F11" s="10">
        <f>'PL by Month'!G37</f>
        <v>11410</v>
      </c>
      <c r="G11" s="10">
        <f>'PL by Month'!H37</f>
        <v>6580</v>
      </c>
      <c r="H11" s="10">
        <f>'PL by Month'!I37</f>
        <v>5210</v>
      </c>
      <c r="I11" s="10">
        <f>'PL by Month'!J37</f>
        <v>9530</v>
      </c>
      <c r="J11" s="10">
        <f>'PL by Month'!K37</f>
        <v>8910</v>
      </c>
      <c r="K11" s="10">
        <f>'PL by Month'!L37</f>
        <v>5500</v>
      </c>
      <c r="L11" s="10">
        <f>'PL by Month'!M37</f>
        <v>6900</v>
      </c>
      <c r="M11" s="10">
        <f>'PL by Month'!N37</f>
        <v>12370</v>
      </c>
      <c r="N11" s="10">
        <f>'PL by Month'!O37</f>
        <v>8050</v>
      </c>
      <c r="O11" s="10">
        <f>'PL by Month'!P37</f>
        <v>8430</v>
      </c>
      <c r="P11" s="10">
        <f>'PL by Month'!Q37</f>
        <v>11600</v>
      </c>
      <c r="Q11" s="10">
        <f>'PL by Month'!R37</f>
        <v>13670</v>
      </c>
      <c r="R11" s="10">
        <f>'PL by Month'!S37</f>
        <v>13790</v>
      </c>
      <c r="S11" s="10">
        <f>'PL by Month'!T37</f>
        <v>5366.666666666667</v>
      </c>
      <c r="T11" s="10">
        <f>'PL by Month'!U37</f>
        <v>-9233.3333333333321</v>
      </c>
      <c r="U11" s="10">
        <f>'PL by Month'!V37</f>
        <v>-3913.333333333333</v>
      </c>
      <c r="V11" s="10">
        <f>'PL by Month'!W37</f>
        <v>-1443.333333333333</v>
      </c>
      <c r="W11" s="10">
        <f>'PL by Month'!X37</f>
        <v>-3693.333333333333</v>
      </c>
      <c r="X11" s="10">
        <f>'PL by Month'!Y37</f>
        <v>4106.666666666667</v>
      </c>
      <c r="Y11" s="10">
        <f>'PL by Month'!Z37</f>
        <v>5106.666666666667</v>
      </c>
      <c r="Z11" s="10">
        <f>'PL by Month'!AA37</f>
        <v>3216.666666666667</v>
      </c>
      <c r="AA11" s="10">
        <f>'PL by Month'!AB37</f>
        <v>3276.666666666667</v>
      </c>
      <c r="AB11" s="10">
        <f>'PL by Month'!AC37</f>
        <v>3816.666666666667</v>
      </c>
      <c r="AC11" s="10">
        <f>'PL by Month'!AD37</f>
        <v>4746.666666666667</v>
      </c>
      <c r="AD11" s="10">
        <f>'PL by Month'!AE37</f>
        <v>-673.33333333333303</v>
      </c>
      <c r="AE11" s="10">
        <f>'PL by Month'!AF37</f>
        <v>2726.666666666667</v>
      </c>
      <c r="AF11" s="10">
        <f>'PL by Month'!AG37</f>
        <v>10976.666666666668</v>
      </c>
      <c r="AG11" s="10">
        <f>'PL by Month'!AH37</f>
        <v>14106.666666666668</v>
      </c>
      <c r="AH11" s="10">
        <f>'PL by Month'!AI37</f>
        <v>18415.268652915707</v>
      </c>
      <c r="AI11" s="10">
        <f>'PL by Month'!AJ37</f>
        <v>19155.20267611176</v>
      </c>
      <c r="AJ11" s="10">
        <f>'PL by Month'!AK37</f>
        <v>19103.121534113267</v>
      </c>
      <c r="AK11" s="10">
        <f>'PL by Month'!AL37</f>
        <v>17666.359218778016</v>
      </c>
      <c r="AL11" s="10">
        <f>'PL by Month'!AM37</f>
        <v>19787.568854913428</v>
      </c>
      <c r="AM11" s="10">
        <f>'PL by Month'!AN37</f>
        <v>22532.754004188726</v>
      </c>
      <c r="AN11" s="10">
        <f>'PL by Month'!AO37</f>
        <v>21733.299759089496</v>
      </c>
      <c r="AO11" s="10">
        <f>'PL by Month'!AP37</f>
        <v>21420.472668179129</v>
      </c>
      <c r="AP11" s="10">
        <f>'PL by Month'!AQ37</f>
        <v>19375.142579699357</v>
      </c>
      <c r="AQ11" s="10">
        <f>'PL by Month'!AR37</f>
        <v>21509.648793336379</v>
      </c>
      <c r="AR11" s="10">
        <f>'PL by Month'!AS37</f>
        <v>24273.227764362891</v>
      </c>
      <c r="AS11" s="10">
        <f>'PL by Month'!AT37</f>
        <v>26760.829575383417</v>
      </c>
    </row>
    <row r="12" spans="1:56" x14ac:dyDescent="0.2">
      <c r="A12" t="s">
        <v>86</v>
      </c>
      <c r="B12" s="10">
        <f>BS!C8</f>
        <v>31210</v>
      </c>
      <c r="C12" s="10">
        <f>BS!D8</f>
        <v>20590</v>
      </c>
      <c r="D12" s="10">
        <f>BS!E8</f>
        <v>10240</v>
      </c>
      <c r="E12" s="10">
        <f>BS!F8</f>
        <v>14180</v>
      </c>
      <c r="F12" s="10">
        <f>BS!G8</f>
        <v>37790</v>
      </c>
      <c r="G12" s="10">
        <f>BS!H8</f>
        <v>42270</v>
      </c>
      <c r="H12" s="10">
        <f>BS!I8</f>
        <v>71480</v>
      </c>
      <c r="I12" s="10">
        <f>BS!J8</f>
        <v>58410</v>
      </c>
      <c r="J12" s="10">
        <f>BS!K8</f>
        <v>47420</v>
      </c>
      <c r="K12" s="10">
        <f>BS!L8</f>
        <v>80270</v>
      </c>
      <c r="L12" s="10">
        <f>BS!M8</f>
        <v>67570</v>
      </c>
      <c r="M12" s="10">
        <f>BS!N8</f>
        <v>68440</v>
      </c>
      <c r="N12" s="10">
        <f>BS!O8</f>
        <v>74440</v>
      </c>
      <c r="O12" s="10">
        <f>BS!P8</f>
        <v>66720</v>
      </c>
      <c r="P12" s="10">
        <f>BS!Q8</f>
        <v>37070</v>
      </c>
      <c r="Q12" s="10">
        <f>BS!R8</f>
        <v>66290</v>
      </c>
      <c r="R12" s="10">
        <f>BS!S8</f>
        <v>62080</v>
      </c>
      <c r="S12" s="10">
        <f>BS!T8</f>
        <v>17780</v>
      </c>
      <c r="T12" s="10">
        <f>BS!U8</f>
        <v>13080</v>
      </c>
      <c r="U12" s="10">
        <f>BS!V8</f>
        <v>25550</v>
      </c>
      <c r="V12" s="10">
        <f>BS!W8</f>
        <v>10590</v>
      </c>
      <c r="W12" s="10">
        <f>BS!X8</f>
        <v>9880</v>
      </c>
      <c r="X12" s="10">
        <f>BS!Y8</f>
        <v>34770</v>
      </c>
      <c r="Y12" s="10">
        <f>BS!Z8</f>
        <v>28960</v>
      </c>
      <c r="Z12" s="10">
        <f>BS!AA8</f>
        <v>32410</v>
      </c>
      <c r="AA12" s="10">
        <f>BS!AB8</f>
        <v>35520</v>
      </c>
      <c r="AB12" s="10">
        <f>BS!AC8</f>
        <v>52070</v>
      </c>
      <c r="AC12" s="10">
        <f>BS!AD8</f>
        <v>48650</v>
      </c>
      <c r="AD12" s="10">
        <f>BS!AE8</f>
        <v>54160</v>
      </c>
      <c r="AE12" s="10">
        <f>BS!AF8</f>
        <v>50870</v>
      </c>
      <c r="AF12" s="10">
        <f>BS!AG8</f>
        <v>56280</v>
      </c>
      <c r="AG12" s="10">
        <f>BS!AH8</f>
        <v>35270</v>
      </c>
      <c r="AH12" s="10">
        <f>BS!AI8</f>
        <v>10121.601986249047</v>
      </c>
      <c r="AI12" s="10">
        <f>BS!AJ8</f>
        <v>21398.137995694142</v>
      </c>
      <c r="AJ12" s="10">
        <f>BS!AK8</f>
        <v>24900.592863140741</v>
      </c>
      <c r="AK12" s="10">
        <f>BS!AL8</f>
        <v>27317.285415252092</v>
      </c>
      <c r="AL12" s="10">
        <f>BS!AM8</f>
        <v>31723.187603498856</v>
      </c>
      <c r="AM12" s="10">
        <f>BS!AN8</f>
        <v>37955.274941020922</v>
      </c>
      <c r="AN12" s="10">
        <f>BS!AO8</f>
        <v>43749.908033443753</v>
      </c>
      <c r="AO12" s="10">
        <f>BS!AP8</f>
        <v>50006.714034956218</v>
      </c>
      <c r="AP12" s="10">
        <f>BS!AQ8</f>
        <v>4249.1899479889107</v>
      </c>
      <c r="AQ12" s="10">
        <f>BS!AR8</f>
        <v>10514.172074658625</v>
      </c>
      <c r="AR12" s="10">
        <f>BS!AS8</f>
        <v>18463.733172354852</v>
      </c>
      <c r="AS12" s="10">
        <f>BS!AT8</f>
        <v>28809.896081071602</v>
      </c>
    </row>
    <row r="15" spans="1:56" x14ac:dyDescent="0.2">
      <c r="A15" t="s">
        <v>101</v>
      </c>
      <c r="B15" s="96">
        <f>'Rolling 12'!B5</f>
        <v>42005</v>
      </c>
      <c r="C15" s="96">
        <f>'Rolling 12'!C5</f>
        <v>42036</v>
      </c>
      <c r="D15" s="96">
        <f>'Rolling 12'!D5</f>
        <v>42064</v>
      </c>
      <c r="E15" s="96">
        <f>'Rolling 12'!E5</f>
        <v>42095</v>
      </c>
      <c r="F15" s="96">
        <f>'Rolling 12'!F5</f>
        <v>42125</v>
      </c>
      <c r="G15" s="96">
        <f>'Rolling 12'!G5</f>
        <v>42156</v>
      </c>
      <c r="H15" s="96">
        <f>'Rolling 12'!H5</f>
        <v>42186</v>
      </c>
      <c r="I15" s="96">
        <f>'Rolling 12'!I5</f>
        <v>42217</v>
      </c>
      <c r="J15" s="96">
        <f>'Rolling 12'!J5</f>
        <v>42248</v>
      </c>
      <c r="K15" s="96">
        <f>'Rolling 12'!K5</f>
        <v>42278</v>
      </c>
      <c r="L15" s="96">
        <f>'Rolling 12'!L5</f>
        <v>42309</v>
      </c>
      <c r="M15" s="96">
        <f>'Rolling 12'!M5</f>
        <v>42339</v>
      </c>
      <c r="N15" s="96">
        <f>'Rolling 12'!N5</f>
        <v>42370</v>
      </c>
      <c r="O15" s="96">
        <f>'Rolling 12'!O5</f>
        <v>42401</v>
      </c>
      <c r="P15" s="96">
        <f>'Rolling 12'!P5</f>
        <v>42430</v>
      </c>
      <c r="Q15" s="96">
        <f>'Rolling 12'!Q5</f>
        <v>42461</v>
      </c>
      <c r="R15" s="96">
        <f>'Rolling 12'!R5</f>
        <v>42491</v>
      </c>
      <c r="S15" s="96">
        <f>'Rolling 12'!S5</f>
        <v>42522</v>
      </c>
      <c r="T15" s="96">
        <f>'Rolling 12'!T5</f>
        <v>42552</v>
      </c>
      <c r="U15" s="96">
        <f>'Rolling 12'!U5</f>
        <v>42583</v>
      </c>
      <c r="V15" s="96">
        <f>'Rolling 12'!V5</f>
        <v>42614</v>
      </c>
      <c r="W15" s="96">
        <f>'Rolling 12'!W5</f>
        <v>42644</v>
      </c>
      <c r="X15" s="96">
        <f>'Rolling 12'!X5</f>
        <v>42675</v>
      </c>
      <c r="Y15" s="96">
        <f>'Rolling 12'!Y5</f>
        <v>42705</v>
      </c>
      <c r="Z15" s="96">
        <f>'Rolling 12'!Z5</f>
        <v>42736</v>
      </c>
      <c r="AA15" s="96">
        <f>'Rolling 12'!AA5</f>
        <v>42767</v>
      </c>
      <c r="AB15" s="96">
        <f>'Rolling 12'!AB5</f>
        <v>42795</v>
      </c>
      <c r="AC15" s="96">
        <f>'Rolling 12'!AC5</f>
        <v>42826</v>
      </c>
      <c r="AD15" s="96">
        <f>'Rolling 12'!AD5</f>
        <v>42856</v>
      </c>
      <c r="AE15" s="96">
        <f>'Rolling 12'!AE5</f>
        <v>42887</v>
      </c>
      <c r="AF15" s="96">
        <f>'Rolling 12'!AF5</f>
        <v>42917</v>
      </c>
      <c r="AG15" s="96">
        <f>'Rolling 12'!AG5</f>
        <v>42948</v>
      </c>
      <c r="AH15" s="96">
        <f>'Rolling 12'!AH5</f>
        <v>42979</v>
      </c>
      <c r="AI15" s="96">
        <f>'Rolling 12'!AI5</f>
        <v>43009</v>
      </c>
      <c r="AJ15" s="96">
        <f>'Rolling 12'!AJ5</f>
        <v>43040</v>
      </c>
      <c r="AK15" s="96">
        <f>'Rolling 12'!AK5</f>
        <v>43070</v>
      </c>
      <c r="AL15" s="96">
        <f>'Rolling 12'!AL5</f>
        <v>43101</v>
      </c>
      <c r="AM15" s="96">
        <f>'Rolling 12'!AM5</f>
        <v>43132</v>
      </c>
      <c r="AN15" s="96">
        <f>'Rolling 12'!AN5</f>
        <v>43160</v>
      </c>
      <c r="AO15" s="96">
        <f>'Rolling 12'!AO5</f>
        <v>43191</v>
      </c>
      <c r="AP15" s="96">
        <f>'Rolling 12'!AP5</f>
        <v>43221</v>
      </c>
      <c r="AQ15" s="96">
        <f>'Rolling 12'!AQ5</f>
        <v>43252</v>
      </c>
      <c r="AR15" s="96">
        <f>'Rolling 12'!AR5</f>
        <v>43282</v>
      </c>
      <c r="AS15" s="96">
        <f>'Rolling 12'!AS5</f>
        <v>43313</v>
      </c>
      <c r="AT15" s="96">
        <f>'Rolling 12'!AT5</f>
        <v>43344</v>
      </c>
      <c r="AU15" s="10"/>
      <c r="AV15" s="10"/>
    </row>
    <row r="16" spans="1:56" x14ac:dyDescent="0.2">
      <c r="A16" t="s">
        <v>102</v>
      </c>
      <c r="B16" s="43">
        <f>'Rolling 12'!B15</f>
        <v>2.6666666666666665</v>
      </c>
      <c r="C16" s="43">
        <f>'Rolling 12'!C15</f>
        <v>2.6558704453441297</v>
      </c>
      <c r="D16" s="43">
        <f>'Rolling 12'!D15</f>
        <v>2.7112299465240643</v>
      </c>
      <c r="E16" s="43">
        <f>'Rolling 12'!E15</f>
        <v>2.7692307692307692</v>
      </c>
      <c r="F16" s="43">
        <f>'Rolling 12'!F15</f>
        <v>2.8155339805825244</v>
      </c>
      <c r="G16" s="43">
        <f>'Rolling 12'!G15</f>
        <v>2.9371584699453552</v>
      </c>
      <c r="H16" s="43">
        <f>'Rolling 12'!H15</f>
        <v>2.9964580873671784</v>
      </c>
      <c r="I16" s="43">
        <f>'Rolling 12'!I15</f>
        <v>3.0299896587383661</v>
      </c>
      <c r="J16" s="43">
        <f>'Rolling 12'!J15</f>
        <v>3.0612991765782249</v>
      </c>
      <c r="K16" s="43">
        <f>'Rolling 12'!K15</f>
        <v>3.06753458096013</v>
      </c>
      <c r="L16" s="43">
        <f>'Rolling 12'!L15</f>
        <v>3.0466472303206995</v>
      </c>
      <c r="M16" s="43">
        <f>'Rolling 12'!M15</f>
        <v>3.0310231023102312</v>
      </c>
      <c r="N16" s="43">
        <f>'Rolling 12'!N15</f>
        <v>3.0604288499025341</v>
      </c>
      <c r="O16" s="43">
        <f>'Rolling 12'!O15</f>
        <v>3.1041131105398456</v>
      </c>
      <c r="P16" s="43">
        <f>'Rolling 12'!P15</f>
        <v>3.130324221233312</v>
      </c>
      <c r="Q16" s="43">
        <f>'Rolling 12'!Q15</f>
        <v>3.1408977556109727</v>
      </c>
      <c r="R16" s="43">
        <f>'Rolling 12'!R15</f>
        <v>3.1558282208588957</v>
      </c>
      <c r="S16" s="43">
        <f>'Rolling 12'!S15</f>
        <v>3.1288931480594155</v>
      </c>
      <c r="T16" s="43">
        <f>'Rolling 12'!T15</f>
        <v>3.1313723192312199</v>
      </c>
      <c r="U16" s="43">
        <f>'Rolling 12'!U15</f>
        <v>3.1096506399169836</v>
      </c>
      <c r="V16" s="43">
        <f>'Rolling 12'!V15</f>
        <v>3.0804936035322088</v>
      </c>
      <c r="W16" s="43">
        <f>'Rolling 12'!W15</f>
        <v>3.0679417324585789</v>
      </c>
      <c r="X16" s="43">
        <f>'Rolling 12'!X15</f>
        <v>3.0673098004823505</v>
      </c>
      <c r="Y16" s="43">
        <f>'Rolling 12'!Y15</f>
        <v>3.0807480272402983</v>
      </c>
      <c r="Z16" s="43">
        <f>'Rolling 12'!Z15</f>
        <v>3.0952636666308666</v>
      </c>
      <c r="AA16" s="43">
        <f>'Rolling 12'!AA15</f>
        <v>3.1041466794584798</v>
      </c>
      <c r="AB16" s="43">
        <f>'Rolling 12'!AB15</f>
        <v>3.1236097870988244</v>
      </c>
      <c r="AC16" s="43">
        <f>'Rolling 12'!AC15</f>
        <v>3.1326187473728457</v>
      </c>
      <c r="AD16" s="43">
        <f>'Rolling 12'!AD15</f>
        <v>3.1232478454989097</v>
      </c>
      <c r="AE16" s="43">
        <f>'Rolling 12'!AE15</f>
        <v>3.0960196963479687</v>
      </c>
      <c r="AF16" s="43">
        <f>'Rolling 12'!AF15</f>
        <v>3.0805252977705386</v>
      </c>
      <c r="AG16" s="43">
        <f>'Rolling 12'!AG15</f>
        <v>3.1142078158133897</v>
      </c>
      <c r="AH16" s="43">
        <f>'Rolling 12'!AH15</f>
        <v>3.1536685737227743</v>
      </c>
      <c r="AI16" s="43">
        <f>'Rolling 12'!AI15</f>
        <v>3.2449443218352729</v>
      </c>
      <c r="AJ16" s="43">
        <f>'Rolling 12'!AJ15</f>
        <v>3.3474371093154445</v>
      </c>
      <c r="AK16" s="43">
        <f>'Rolling 12'!AK15</f>
        <v>3.4385793058467735</v>
      </c>
      <c r="AL16" s="43">
        <f>'Rolling 12'!AL15</f>
        <v>3.5153341466075054</v>
      </c>
      <c r="AM16" s="43">
        <f>'Rolling 12'!AM15</f>
        <v>3.5914664964222061</v>
      </c>
      <c r="AN16" s="43">
        <f>'Rolling 12'!AN15</f>
        <v>3.6611564977264175</v>
      </c>
      <c r="AO16" s="43">
        <f>'Rolling 12'!AO15</f>
        <v>3.7485843026599985</v>
      </c>
      <c r="AP16" s="43">
        <f>'Rolling 12'!AP15</f>
        <v>3.8533351223785881</v>
      </c>
      <c r="AQ16" s="43">
        <f>'Rolling 12'!AQ15</f>
        <v>3.98298097208944</v>
      </c>
      <c r="AR16" s="43">
        <f>'Rolling 12'!AR15</f>
        <v>4.0867940074701989</v>
      </c>
      <c r="AS16" s="43">
        <f>'Rolling 12'!AS15</f>
        <v>4.1665403431406309</v>
      </c>
      <c r="AT16" s="43">
        <f>'Rolling 12'!AT15</f>
        <v>4.25</v>
      </c>
      <c r="AU16" s="43"/>
      <c r="AV16" s="43"/>
    </row>
    <row r="17" spans="1:48" x14ac:dyDescent="0.2">
      <c r="A17" t="s">
        <v>103</v>
      </c>
      <c r="B17" s="41">
        <f>'Rolling 12'!B27</f>
        <v>3.5714285714285716</v>
      </c>
      <c r="C17" s="41">
        <f>'Rolling 12'!C27</f>
        <v>3.6517857142857144</v>
      </c>
      <c r="D17" s="41">
        <f>'Rolling 12'!D27</f>
        <v>3.8095238095238093</v>
      </c>
      <c r="E17" s="41">
        <f>'Rolling 12'!E27</f>
        <v>3.9017857142857144</v>
      </c>
      <c r="F17" s="41">
        <f>'Rolling 12'!F27</f>
        <v>4.0071428571428571</v>
      </c>
      <c r="G17" s="41">
        <f>'Rolling 12'!G27</f>
        <v>4.2202380952380949</v>
      </c>
      <c r="H17" s="41">
        <f>'Rolling 12'!H27</f>
        <v>4.3137755102040813</v>
      </c>
      <c r="I17" s="41">
        <f>'Rolling 12'!I27</f>
        <v>4.3816964285714288</v>
      </c>
      <c r="J17" s="41">
        <f>'Rolling 12'!J27</f>
        <v>4.4702380952380949</v>
      </c>
      <c r="K17" s="41">
        <f>'Rolling 12'!K27</f>
        <v>4.5374999999999996</v>
      </c>
      <c r="L17" s="41">
        <f>'Rolling 12'!L27</f>
        <v>4.5584415584415581</v>
      </c>
      <c r="M17" s="41">
        <f>'Rolling 12'!M27</f>
        <v>4.5788690476190474</v>
      </c>
      <c r="N17" s="41">
        <f>'Rolling 12'!N27</f>
        <v>4.71875</v>
      </c>
      <c r="O17" s="41">
        <f>'Rolling 12'!O27</f>
        <v>4.6638176638176638</v>
      </c>
      <c r="P17" s="41">
        <f>'Rolling 12'!P27</f>
        <v>4.5778688524590168</v>
      </c>
      <c r="Q17" s="41">
        <f>'Rolling 12'!Q27</f>
        <v>4.5065616797900265</v>
      </c>
      <c r="R17" s="41">
        <f>'Rolling 12'!R27</f>
        <v>4.4368686868686869</v>
      </c>
      <c r="S17" s="41">
        <f>'Rolling 12'!S27</f>
        <v>4.3240875912408763</v>
      </c>
      <c r="T17" s="41">
        <f>'Rolling 12'!T27</f>
        <v>4.2443407234539086</v>
      </c>
      <c r="U17" s="41">
        <f>'Rolling 12'!U27</f>
        <v>4.1024663677130047</v>
      </c>
      <c r="V17" s="41">
        <f>'Rolling 12'!V27</f>
        <v>3.9648327939590073</v>
      </c>
      <c r="W17" s="41">
        <f>'Rolling 12'!W27</f>
        <v>3.8663201663201665</v>
      </c>
      <c r="X17" s="41">
        <f>'Rolling 12'!X27</f>
        <v>3.782948846539619</v>
      </c>
      <c r="Y17" s="41">
        <f>'Rolling 12'!Y27</f>
        <v>3.7304263565891471</v>
      </c>
      <c r="Z17" s="41">
        <f>'Rolling 12'!Z27</f>
        <v>3.6567947516401125</v>
      </c>
      <c r="AA17" s="41">
        <f>'Rolling 12'!AA27</f>
        <v>3.6385253456221198</v>
      </c>
      <c r="AB17" s="41">
        <f>'Rolling 12'!AB27</f>
        <v>3.6353581142339073</v>
      </c>
      <c r="AC17" s="41">
        <f>'Rolling 12'!AC27</f>
        <v>3.6206958073148976</v>
      </c>
      <c r="AD17" s="41">
        <f>'Rolling 12'!AD27</f>
        <v>3.5906935908691837</v>
      </c>
      <c r="AE17" s="41">
        <f>'Rolling 12'!AE27</f>
        <v>3.5318928262748486</v>
      </c>
      <c r="AF17" s="41">
        <f>'Rolling 12'!AF27</f>
        <v>3.4935042735042736</v>
      </c>
      <c r="AG17" s="41">
        <f>'Rolling 12'!AG27</f>
        <v>3.539644970414201</v>
      </c>
      <c r="AH17" s="41">
        <f>'Rolling 12'!AH27</f>
        <v>3.5881270903010032</v>
      </c>
      <c r="AI17" s="41">
        <f>'Rolling 12'!AI27</f>
        <v>3.5746353099316193</v>
      </c>
      <c r="AJ17" s="41">
        <f>'Rolling 12'!AJ27</f>
        <v>3.571935922623545</v>
      </c>
      <c r="AK17" s="41">
        <f>'Rolling 12'!AK27</f>
        <v>3.5479195536519885</v>
      </c>
      <c r="AL17" s="41">
        <f>'Rolling 12'!AL27</f>
        <v>3.5261442848153997</v>
      </c>
      <c r="AM17" s="41">
        <f>'Rolling 12'!AM27</f>
        <v>3.530066564255065</v>
      </c>
      <c r="AN17" s="41">
        <f>'Rolling 12'!AN27</f>
        <v>3.5251329360338119</v>
      </c>
      <c r="AO17" s="41">
        <f>'Rolling 12'!AO27</f>
        <v>3.5232376873986055</v>
      </c>
      <c r="AP17" s="41">
        <f>'Rolling 12'!AP27</f>
        <v>3.5262552347898461</v>
      </c>
      <c r="AQ17" s="41">
        <f>'Rolling 12'!AQ27</f>
        <v>3.5468855136952975</v>
      </c>
      <c r="AR17" s="41">
        <f>'Rolling 12'!AR27</f>
        <v>3.5506845666951503</v>
      </c>
      <c r="AS17" s="41">
        <f>'Rolling 12'!AS27</f>
        <v>3.5300340173378681</v>
      </c>
      <c r="AT17" s="41">
        <f>'Rolling 12'!AT27</f>
        <v>3.5000000000000009</v>
      </c>
      <c r="AU17" s="41"/>
      <c r="AV17" s="41"/>
    </row>
    <row r="18" spans="1:48" x14ac:dyDescent="0.2">
      <c r="A18" t="s">
        <v>104</v>
      </c>
      <c r="B18" s="10">
        <f>'Rolling 12'!B52</f>
        <v>2.1333333333333333</v>
      </c>
      <c r="C18" s="10">
        <f>'Rolling 12'!C52</f>
        <v>2.1368078175895766</v>
      </c>
      <c r="D18" s="10">
        <f>'Rolling 12'!D52</f>
        <v>2.1853448275862069</v>
      </c>
      <c r="E18" s="10">
        <f>'Rolling 12'!E52</f>
        <v>2.228013029315961</v>
      </c>
      <c r="F18" s="10">
        <f>'Rolling 12'!F52</f>
        <v>2.265625</v>
      </c>
      <c r="G18" s="10">
        <f>'Rolling 12'!G52</f>
        <v>2.3574561403508771</v>
      </c>
      <c r="H18" s="10">
        <f>'Rolling 12'!H52</f>
        <v>2.4011352885525072</v>
      </c>
      <c r="I18" s="10">
        <f>'Rolling 12'!I52</f>
        <v>2.4275062137531069</v>
      </c>
      <c r="J18" s="10">
        <f>'Rolling 12'!J52</f>
        <v>2.4548789435069698</v>
      </c>
      <c r="K18" s="10">
        <f>'Rolling 12'!K52</f>
        <v>2.4656638325703075</v>
      </c>
      <c r="L18" s="10">
        <f>'Rolling 12'!L52</f>
        <v>2.4559341950646298</v>
      </c>
      <c r="M18" s="10">
        <f>'Rolling 12'!M52</f>
        <v>2.4490666666666665</v>
      </c>
      <c r="N18" s="10">
        <f>'Rolling 12'!N52</f>
        <v>2.4802527646129544</v>
      </c>
      <c r="O18" s="10">
        <f>'Rolling 12'!O52</f>
        <v>2.5609756097560976</v>
      </c>
      <c r="P18" s="10">
        <f>'Rolling 12'!P52</f>
        <v>2.6289375333689269</v>
      </c>
      <c r="Q18" s="10">
        <f>'Rolling 12'!Q52</f>
        <v>2.6883671291355391</v>
      </c>
      <c r="R18" s="10">
        <f>'Rolling 12'!R52</f>
        <v>2.7508021390374333</v>
      </c>
      <c r="S18" s="10">
        <f>'Rolling 12'!S52</f>
        <v>2.779314747818685</v>
      </c>
      <c r="T18" s="10">
        <f>'Rolling 12'!T52</f>
        <v>2.8326089261104634</v>
      </c>
      <c r="U18" s="10">
        <f>'Rolling 12'!U52</f>
        <v>2.8621458134352116</v>
      </c>
      <c r="V18" s="10">
        <f>'Rolling 12'!V52</f>
        <v>2.8845542245309019</v>
      </c>
      <c r="W18" s="10">
        <f>'Rolling 12'!W52</f>
        <v>2.9217409721486818</v>
      </c>
      <c r="X18" s="10">
        <f>'Rolling 12'!X52</f>
        <v>2.9696455105073234</v>
      </c>
      <c r="Y18" s="10">
        <f>'Rolling 12'!Y52</f>
        <v>3.0315923837889587</v>
      </c>
      <c r="Z18" s="10">
        <f>'Rolling 12'!Z52</f>
        <v>3.0952636666308666</v>
      </c>
      <c r="AA18" s="10">
        <f>'Rolling 12'!AA52</f>
        <v>3.1041466794584798</v>
      </c>
      <c r="AB18" s="10">
        <f>'Rolling 12'!AB52</f>
        <v>3.1236097870988244</v>
      </c>
      <c r="AC18" s="10">
        <f>'Rolling 12'!AC52</f>
        <v>3.1326187473728457</v>
      </c>
      <c r="AD18" s="10">
        <f>'Rolling 12'!AD52</f>
        <v>3.1232478454989097</v>
      </c>
      <c r="AE18" s="10">
        <f>'Rolling 12'!AE52</f>
        <v>3.0960196963479687</v>
      </c>
      <c r="AF18" s="10">
        <f>'Rolling 12'!AF52</f>
        <v>3.0805252977705386</v>
      </c>
      <c r="AG18" s="10">
        <f>'Rolling 12'!AG52</f>
        <v>3.1142078158133897</v>
      </c>
      <c r="AH18" s="10">
        <f>'Rolling 12'!AH52</f>
        <v>3.1536685737227743</v>
      </c>
      <c r="AI18" s="10">
        <f>'Rolling 12'!AI52</f>
        <v>3.2449443218352729</v>
      </c>
      <c r="AJ18" s="10">
        <f>'Rolling 12'!AJ52</f>
        <v>3.3474371093154445</v>
      </c>
      <c r="AK18" s="10">
        <f>'Rolling 12'!AK52</f>
        <v>3.4385793058467735</v>
      </c>
      <c r="AL18" s="10">
        <f>'Rolling 12'!AL52</f>
        <v>3.5153341466075054</v>
      </c>
      <c r="AM18" s="10">
        <f>'Rolling 12'!AM52</f>
        <v>3.5914664964222061</v>
      </c>
      <c r="AN18" s="10">
        <f>'Rolling 12'!AN52</f>
        <v>3.6611564977264175</v>
      </c>
      <c r="AO18" s="10">
        <f>'Rolling 12'!AO52</f>
        <v>3.7485843026599985</v>
      </c>
      <c r="AP18" s="10">
        <f>'Rolling 12'!AP52</f>
        <v>3.8533351223785881</v>
      </c>
      <c r="AQ18" s="10">
        <f>'Rolling 12'!AQ52</f>
        <v>3.98298097208944</v>
      </c>
      <c r="AR18" s="10">
        <f>'Rolling 12'!AR52</f>
        <v>4.0867940074701989</v>
      </c>
      <c r="AS18" s="10">
        <f>'Rolling 12'!AS52</f>
        <v>4.1665403431406309</v>
      </c>
      <c r="AT18" s="10">
        <f>'Rolling 12'!AT52</f>
        <v>4.25</v>
      </c>
      <c r="AU18" s="10"/>
      <c r="AV18" s="10"/>
    </row>
    <row r="19" spans="1:48" x14ac:dyDescent="0.2">
      <c r="A19" t="s">
        <v>105</v>
      </c>
      <c r="B19" s="44">
        <f>'Rolling 12'!B38</f>
        <v>-0.12151515151515152</v>
      </c>
      <c r="C19" s="44">
        <f>'Rolling 12'!C38</f>
        <v>-9.997014925373135E-2</v>
      </c>
      <c r="D19" s="44">
        <f>'Rolling 12'!D38</f>
        <v>-7.8289085545722711E-2</v>
      </c>
      <c r="E19" s="44">
        <f>'Rolling 12'!E38</f>
        <v>-6.3423952975753123E-2</v>
      </c>
      <c r="F19" s="44">
        <f>'Rolling 12'!F38</f>
        <v>-4.9876977152899828E-2</v>
      </c>
      <c r="G19" s="44">
        <f>'Rolling 12'!G38</f>
        <v>-3.013539651837524E-2</v>
      </c>
      <c r="H19" s="44">
        <f>'Rolling 12'!H38</f>
        <v>-2.0381426202321726E-2</v>
      </c>
      <c r="I19" s="44">
        <f>'Rolling 12'!I38</f>
        <v>-1.4015918958031838E-2</v>
      </c>
      <c r="J19" s="44">
        <f>'Rolling 12'!J38</f>
        <v>-6.2915601023017902E-3</v>
      </c>
      <c r="K19" s="44">
        <f>'Rolling 12'!K38</f>
        <v>-5.2991452991452994E-4</v>
      </c>
      <c r="L19" s="44">
        <f>'Rolling 12'!L38</f>
        <v>2.3520329387545034E-3</v>
      </c>
      <c r="M19" s="44">
        <f>'Rolling 12'!M38</f>
        <v>5.3786635404454866E-3</v>
      </c>
      <c r="N19" s="44">
        <f>'Rolling 12'!N38</f>
        <v>2.0300647548566142E-2</v>
      </c>
      <c r="O19" s="44">
        <f>'Rolling 12'!O38</f>
        <v>2.9888000000000001E-2</v>
      </c>
      <c r="P19" s="44">
        <f>'Rolling 12'!P38</f>
        <v>3.6298980747451866E-2</v>
      </c>
      <c r="Q19" s="44">
        <f>'Rolling 12'!Q38</f>
        <v>4.2627213629231116E-2</v>
      </c>
      <c r="R19" s="44">
        <f>'Rolling 12'!R38</f>
        <v>4.7953890489913546E-2</v>
      </c>
      <c r="S19" s="44">
        <f>'Rolling 12'!S38</f>
        <v>4.8567662565905098E-2</v>
      </c>
      <c r="T19" s="44">
        <f>'Rolling 12'!T38</f>
        <v>4.6941462716473446E-2</v>
      </c>
      <c r="U19" s="44">
        <f>'Rolling 12'!U38</f>
        <v>4.0247437256981267E-2</v>
      </c>
      <c r="V19" s="44">
        <f>'Rolling 12'!V38</f>
        <v>3.4110994764397905E-2</v>
      </c>
      <c r="W19" s="44">
        <f>'Rolling 12'!W38</f>
        <v>2.9429379700545086E-2</v>
      </c>
      <c r="X19" s="44">
        <f>'Rolling 12'!X38</f>
        <v>2.5278061398134911E-2</v>
      </c>
      <c r="Y19" s="44">
        <f>'Rolling 12'!Y38</f>
        <v>2.3830645161290319E-2</v>
      </c>
      <c r="Z19" s="44">
        <f>'Rolling 12'!Z38</f>
        <v>2.0709814888800106E-2</v>
      </c>
      <c r="AA19" s="44">
        <f>'Rolling 12'!AA38</f>
        <v>1.8571052284999341E-2</v>
      </c>
      <c r="AB19" s="44">
        <f>'Rolling 12'!AB38</f>
        <v>1.6296728971962618E-2</v>
      </c>
      <c r="AC19" s="44">
        <f>'Rolling 12'!AC38</f>
        <v>1.3097526592336281E-2</v>
      </c>
      <c r="AD19" s="44">
        <f>'Rolling 12'!AD38</f>
        <v>9.5583856047646177E-3</v>
      </c>
      <c r="AE19" s="44">
        <f>'Rolling 12'!AE38</f>
        <v>4.027149321266966E-3</v>
      </c>
      <c r="AF19" s="44">
        <f>'Rolling 12'!AF38</f>
        <v>3.0276784033138743E-3</v>
      </c>
      <c r="AG19" s="44">
        <f>'Rolling 12'!AG38</f>
        <v>1.0513583922590247E-2</v>
      </c>
      <c r="AH19" s="44">
        <f>'Rolling 12'!AH38</f>
        <v>1.7026678932842685E-2</v>
      </c>
      <c r="AI19" s="44">
        <f>'Rolling 12'!AI38</f>
        <v>2.4139812362651995E-2</v>
      </c>
      <c r="AJ19" s="44">
        <f>'Rolling 12'!AJ38</f>
        <v>3.2220582290673157E-2</v>
      </c>
      <c r="AK19" s="44">
        <f>'Rolling 12'!AK38</f>
        <v>3.7352203212796635E-2</v>
      </c>
      <c r="AL19" s="44">
        <f>'Rolling 12'!AL38</f>
        <v>4.1539660083501934E-2</v>
      </c>
      <c r="AM19" s="44">
        <f>'Rolling 12'!AM38</f>
        <v>4.7071537858860202E-2</v>
      </c>
      <c r="AN19" s="44">
        <f>'Rolling 12'!AN38</f>
        <v>5.3445680940461593E-2</v>
      </c>
      <c r="AO19" s="44">
        <f>'Rolling 12'!AO38</f>
        <v>5.925663657616672E-2</v>
      </c>
      <c r="AP19" s="44">
        <f>'Rolling 12'!AP38</f>
        <v>6.4548117955652448E-2</v>
      </c>
      <c r="AQ19" s="44">
        <f>'Rolling 12'!AQ38</f>
        <v>7.0925353325448859E-2</v>
      </c>
      <c r="AR19" s="44">
        <f>'Rolling 12'!AR38</f>
        <v>7.6760104737423784E-2</v>
      </c>
      <c r="AS19" s="44">
        <f>'Rolling 12'!AS38</f>
        <v>8.0633636820355681E-2</v>
      </c>
      <c r="AT19" s="44">
        <f>'Rolling 12'!AT38</f>
        <v>8.4212727634380452E-2</v>
      </c>
      <c r="AU19" s="44"/>
      <c r="AV19" s="44"/>
    </row>
    <row r="26" spans="1:48" x14ac:dyDescent="0.2">
      <c r="B26" s="2" t="s">
        <v>107</v>
      </c>
      <c r="C26" s="2" t="s">
        <v>108</v>
      </c>
      <c r="D26" s="2" t="s">
        <v>109</v>
      </c>
      <c r="E26" s="2" t="s">
        <v>110</v>
      </c>
      <c r="F26" s="2" t="s">
        <v>111</v>
      </c>
      <c r="G26" s="2" t="s">
        <v>112</v>
      </c>
      <c r="H26" s="2" t="s">
        <v>113</v>
      </c>
      <c r="I26" s="2" t="s">
        <v>114</v>
      </c>
      <c r="J26" s="2" t="s">
        <v>115</v>
      </c>
      <c r="K26" s="2" t="s">
        <v>116</v>
      </c>
      <c r="L26" s="2" t="s">
        <v>117</v>
      </c>
      <c r="M26" s="2" t="s">
        <v>118</v>
      </c>
    </row>
    <row r="27" spans="1:48" x14ac:dyDescent="0.2">
      <c r="A27">
        <v>2015</v>
      </c>
      <c r="B27" s="45">
        <f>'PL by Month'!B4</f>
        <v>0</v>
      </c>
      <c r="C27" s="45">
        <f>'PL by Month'!C4</f>
        <v>0</v>
      </c>
      <c r="D27" s="45">
        <f>'PL by Month'!D4</f>
        <v>0</v>
      </c>
      <c r="E27" s="45">
        <f>'PL by Month'!E4</f>
        <v>0</v>
      </c>
      <c r="F27" s="45">
        <f>'PL by Month'!F4</f>
        <v>0</v>
      </c>
      <c r="G27" s="45">
        <f>'PL by Month'!G4</f>
        <v>0</v>
      </c>
      <c r="H27" s="45">
        <f>'PL by Month'!H4</f>
        <v>0</v>
      </c>
      <c r="I27" s="45">
        <f>'PL by Month'!I4</f>
        <v>0</v>
      </c>
      <c r="J27" s="45">
        <f>'PL by Month'!J4</f>
        <v>0</v>
      </c>
      <c r="K27" s="45">
        <f>'PL by Month'!K4</f>
        <v>0</v>
      </c>
      <c r="L27" s="45">
        <f>'PL by Month'!L4</f>
        <v>0</v>
      </c>
      <c r="M27" s="45">
        <f>'PL by Month'!M4</f>
        <v>0</v>
      </c>
    </row>
    <row r="28" spans="1:48" x14ac:dyDescent="0.2">
      <c r="A28">
        <v>2016</v>
      </c>
      <c r="B28" s="45">
        <f>'PL by Month'!N4</f>
        <v>0</v>
      </c>
      <c r="C28" s="45">
        <f>'PL by Month'!O4</f>
        <v>0</v>
      </c>
      <c r="D28" s="45">
        <f>'PL by Month'!P4</f>
        <v>0</v>
      </c>
      <c r="E28" s="45">
        <f>'PL by Month'!Q4</f>
        <v>0</v>
      </c>
      <c r="F28" s="45">
        <f>'PL by Month'!R4</f>
        <v>0</v>
      </c>
      <c r="G28" s="45">
        <f>'PL by Month'!S4</f>
        <v>0</v>
      </c>
      <c r="H28" s="45">
        <f>'PL by Month'!T4</f>
        <v>0</v>
      </c>
      <c r="I28" s="45">
        <f>'PL by Month'!U4</f>
        <v>0</v>
      </c>
      <c r="J28" s="45">
        <f>'PL by Month'!V4</f>
        <v>0</v>
      </c>
      <c r="K28" s="45">
        <f>'PL by Month'!W4</f>
        <v>0</v>
      </c>
      <c r="L28" s="45">
        <f>'PL by Month'!X4</f>
        <v>0</v>
      </c>
      <c r="M28" s="45">
        <f>'PL by Month'!Y4</f>
        <v>0</v>
      </c>
    </row>
    <row r="29" spans="1:48" x14ac:dyDescent="0.2">
      <c r="A29">
        <v>2017</v>
      </c>
      <c r="B29" s="4">
        <f>'PL by Month'!Z4</f>
        <v>0</v>
      </c>
      <c r="C29" s="4">
        <f>'PL by Month'!AA4</f>
        <v>0</v>
      </c>
      <c r="D29" s="4">
        <f>'PL by Month'!AB4</f>
        <v>0</v>
      </c>
      <c r="E29" s="4">
        <f>'PL by Month'!AC4</f>
        <v>0</v>
      </c>
      <c r="F29" s="4">
        <f>'PL by Month'!AD4</f>
        <v>0</v>
      </c>
      <c r="G29" s="4">
        <f>'PL by Month'!AE4</f>
        <v>0</v>
      </c>
      <c r="H29" s="4">
        <f>'PL by Month'!AF4</f>
        <v>0</v>
      </c>
      <c r="I29" s="4">
        <f>'PL by Month'!AG4</f>
        <v>0</v>
      </c>
      <c r="J29" s="4">
        <f>'PL by Month'!AH4</f>
        <v>0</v>
      </c>
      <c r="K29" s="4" t="str">
        <f>'PL by Month'!AI4</f>
        <v>Forecast</v>
      </c>
      <c r="L29" s="4" t="str">
        <f>'PL by Month'!AJ4</f>
        <v>Forecast</v>
      </c>
      <c r="M29" s="4" t="str">
        <f>'PL by Month'!AK4</f>
        <v>Forecast</v>
      </c>
    </row>
  </sheetData>
  <phoneticPr fontId="0" type="noConversion"/>
  <pageMargins left="0.75" right="0.75" top="1" bottom="1" header="0.5" footer="0.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Dashboard</vt:lpstr>
      <vt:lpstr>BS</vt:lpstr>
      <vt:lpstr>PL by Month</vt:lpstr>
      <vt:lpstr>Rolling 12</vt:lpstr>
      <vt:lpstr>CF</vt:lpstr>
      <vt:lpstr>KPI</vt:lpstr>
      <vt:lpstr>Rolling 12 Graph</vt:lpstr>
      <vt:lpstr>NI vs CF</vt:lpstr>
      <vt:lpstr>LER Graph</vt:lpstr>
      <vt:lpstr>BS!Print_Titles</vt:lpstr>
      <vt:lpstr>CF!Print_Titles</vt:lpstr>
      <vt:lpstr>'PL by Month'!Print_Titles</vt:lpstr>
      <vt:lpstr>'Rolling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Gondim</dc:creator>
  <cp:lastModifiedBy>pedro</cp:lastModifiedBy>
  <cp:lastPrinted>2017-11-01T04:27:31Z</cp:lastPrinted>
  <dcterms:created xsi:type="dcterms:W3CDTF">2010-10-20T14:37:07Z</dcterms:created>
  <dcterms:modified xsi:type="dcterms:W3CDTF">2017-11-20T03:55:00Z</dcterms:modified>
</cp:coreProperties>
</file>